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7655" windowHeight="6150" activeTab="1"/>
  </bookViews>
  <sheets>
    <sheet name="synthèse" sheetId="14" r:id="rId1"/>
    <sheet name="planning congés 2018" sheetId="1" r:id="rId2"/>
    <sheet name="planning congés mars 17" sheetId="3" state="hidden" r:id="rId3"/>
    <sheet name="planning congés 2019 " sheetId="16" r:id="rId4"/>
    <sheet name="Feuil1" sheetId="15" r:id="rId5"/>
  </sheets>
  <calcPr calcId="124519"/>
</workbook>
</file>

<file path=xl/calcChain.xml><?xml version="1.0" encoding="utf-8"?>
<calcChain xmlns="http://schemas.openxmlformats.org/spreadsheetml/2006/main">
  <c r="D26" i="1"/>
  <c r="D23"/>
  <c r="D24" i="16"/>
  <c r="C39" i="1"/>
  <c r="E26" s="1"/>
  <c r="C26" i="16"/>
  <c r="C36" i="1"/>
  <c r="D27"/>
  <c r="D25"/>
  <c r="D24"/>
  <c r="E32"/>
  <c r="E31"/>
  <c r="E30"/>
  <c r="E29"/>
  <c r="E28"/>
  <c r="E27"/>
  <c r="C25"/>
  <c r="E25" s="1"/>
  <c r="C24"/>
  <c r="C23"/>
  <c r="C25" i="16"/>
  <c r="C24"/>
  <c r="E32"/>
  <c r="E31"/>
  <c r="E30"/>
  <c r="E29"/>
  <c r="E28"/>
  <c r="E27"/>
  <c r="E26"/>
  <c r="E25"/>
  <c r="O23"/>
  <c r="N23"/>
  <c r="M23"/>
  <c r="L23"/>
  <c r="K23"/>
  <c r="J23"/>
  <c r="I23"/>
  <c r="H23"/>
  <c r="G23"/>
  <c r="D23"/>
  <c r="C6"/>
  <c r="D16" i="14"/>
  <c r="C13"/>
  <c r="E15"/>
  <c r="E23" i="1" l="1"/>
  <c r="C23" i="16" s="1"/>
  <c r="E23" s="1"/>
  <c r="E24"/>
  <c r="E24" i="1"/>
  <c r="C6"/>
  <c r="E13" i="14"/>
  <c r="E14"/>
  <c r="E16"/>
  <c r="E17"/>
  <c r="E18"/>
  <c r="E19"/>
  <c r="E20"/>
  <c r="E12"/>
  <c r="C6" l="1"/>
  <c r="C5"/>
  <c r="D2"/>
  <c r="F7" i="3"/>
  <c r="F10" s="1"/>
  <c r="B6"/>
  <c r="B5"/>
  <c r="C2"/>
  <c r="G7" l="1"/>
  <c r="G10" s="1"/>
  <c r="G14" s="1"/>
  <c r="F11"/>
  <c r="F9" s="1"/>
  <c r="F19"/>
  <c r="F17"/>
  <c r="F15"/>
  <c r="F13"/>
  <c r="F20"/>
  <c r="F18"/>
  <c r="F16"/>
  <c r="F14"/>
  <c r="F12"/>
  <c r="G20"/>
  <c r="G18"/>
  <c r="G12"/>
  <c r="G19"/>
  <c r="G13"/>
  <c r="H7"/>
  <c r="G11" l="1"/>
  <c r="G9" s="1"/>
  <c r="G17"/>
  <c r="G16"/>
  <c r="G15"/>
  <c r="H11"/>
  <c r="H9" s="1"/>
  <c r="H10"/>
  <c r="I7"/>
  <c r="G21"/>
  <c r="G22" s="1"/>
  <c r="F21"/>
  <c r="F22" s="1"/>
  <c r="L23" i="1" l="1"/>
  <c r="G23"/>
  <c r="H19" i="3"/>
  <c r="H17"/>
  <c r="H15"/>
  <c r="H13"/>
  <c r="H20"/>
  <c r="H18"/>
  <c r="H16"/>
  <c r="H14"/>
  <c r="H12"/>
  <c r="I10"/>
  <c r="I11"/>
  <c r="I9" s="1"/>
  <c r="J7"/>
  <c r="N23" i="1"/>
  <c r="H23"/>
  <c r="I23"/>
  <c r="K23"/>
  <c r="O23"/>
  <c r="J23"/>
  <c r="M23"/>
  <c r="J11" i="3" l="1"/>
  <c r="J9" s="1"/>
  <c r="J10"/>
  <c r="K7"/>
  <c r="I20"/>
  <c r="I18"/>
  <c r="I16"/>
  <c r="I14"/>
  <c r="I12"/>
  <c r="I19"/>
  <c r="I17"/>
  <c r="I15"/>
  <c r="I13"/>
  <c r="H21"/>
  <c r="H22" s="1"/>
  <c r="J19" l="1"/>
  <c r="J17"/>
  <c r="J15"/>
  <c r="J13"/>
  <c r="J20"/>
  <c r="J18"/>
  <c r="J16"/>
  <c r="J14"/>
  <c r="J12"/>
  <c r="K10"/>
  <c r="K11"/>
  <c r="K9" s="1"/>
  <c r="L7"/>
  <c r="I21"/>
  <c r="I22" s="1"/>
  <c r="L11" l="1"/>
  <c r="L9" s="1"/>
  <c r="M7"/>
  <c r="L10"/>
  <c r="K20"/>
  <c r="K18"/>
  <c r="K16"/>
  <c r="K14"/>
  <c r="K12"/>
  <c r="K19"/>
  <c r="K17"/>
  <c r="K15"/>
  <c r="K13"/>
  <c r="J21"/>
  <c r="J22" s="1"/>
  <c r="M10" l="1"/>
  <c r="M11"/>
  <c r="M9" s="1"/>
  <c r="N7"/>
  <c r="L19"/>
  <c r="L17"/>
  <c r="L15"/>
  <c r="L13"/>
  <c r="L20"/>
  <c r="L18"/>
  <c r="L16"/>
  <c r="L14"/>
  <c r="L12"/>
  <c r="K21"/>
  <c r="K22" s="1"/>
  <c r="L21" l="1"/>
  <c r="L22" s="1"/>
  <c r="N11"/>
  <c r="N9" s="1"/>
  <c r="N10"/>
  <c r="O7"/>
  <c r="M20"/>
  <c r="M18"/>
  <c r="M16"/>
  <c r="M14"/>
  <c r="M12"/>
  <c r="M19"/>
  <c r="M17"/>
  <c r="M15"/>
  <c r="M13"/>
  <c r="N19" l="1"/>
  <c r="N17"/>
  <c r="N15"/>
  <c r="N13"/>
  <c r="N20"/>
  <c r="N18"/>
  <c r="N16"/>
  <c r="N14"/>
  <c r="N12"/>
  <c r="O10"/>
  <c r="O11"/>
  <c r="O9" s="1"/>
  <c r="P7"/>
  <c r="M21"/>
  <c r="M22" s="1"/>
  <c r="N21" l="1"/>
  <c r="N22" s="1"/>
  <c r="P11"/>
  <c r="P9" s="1"/>
  <c r="Q7"/>
  <c r="P10"/>
  <c r="O20"/>
  <c r="O18"/>
  <c r="O16"/>
  <c r="O14"/>
  <c r="O12"/>
  <c r="O19"/>
  <c r="O17"/>
  <c r="O15"/>
  <c r="O13"/>
  <c r="Q10" l="1"/>
  <c r="Q11"/>
  <c r="Q9" s="1"/>
  <c r="R7"/>
  <c r="O21"/>
  <c r="O22" s="1"/>
  <c r="P19"/>
  <c r="P17"/>
  <c r="P15"/>
  <c r="P13"/>
  <c r="P20"/>
  <c r="P18"/>
  <c r="P16"/>
  <c r="P14"/>
  <c r="P12"/>
  <c r="R11" l="1"/>
  <c r="R9" s="1"/>
  <c r="R10"/>
  <c r="S7"/>
  <c r="Q20"/>
  <c r="Q18"/>
  <c r="Q16"/>
  <c r="Q14"/>
  <c r="Q12"/>
  <c r="Q19"/>
  <c r="Q17"/>
  <c r="Q15"/>
  <c r="Q13"/>
  <c r="P21"/>
  <c r="P22" s="1"/>
  <c r="S10" l="1"/>
  <c r="S11"/>
  <c r="S9" s="1"/>
  <c r="T7"/>
  <c r="Q21"/>
  <c r="Q22" s="1"/>
  <c r="R19"/>
  <c r="R17"/>
  <c r="R15"/>
  <c r="R13"/>
  <c r="R20"/>
  <c r="R18"/>
  <c r="R16"/>
  <c r="R14"/>
  <c r="R12"/>
  <c r="T11" l="1"/>
  <c r="T9" s="1"/>
  <c r="T10"/>
  <c r="U7"/>
  <c r="S20"/>
  <c r="S18"/>
  <c r="S16"/>
  <c r="S14"/>
  <c r="S12"/>
  <c r="S19"/>
  <c r="S17"/>
  <c r="S15"/>
  <c r="S13"/>
  <c r="R21"/>
  <c r="R22" s="1"/>
  <c r="T19" l="1"/>
  <c r="T17"/>
  <c r="T15"/>
  <c r="T13"/>
  <c r="T20"/>
  <c r="T18"/>
  <c r="T16"/>
  <c r="T14"/>
  <c r="T12"/>
  <c r="U10"/>
  <c r="U11"/>
  <c r="U9" s="1"/>
  <c r="V7"/>
  <c r="S21"/>
  <c r="S22" s="1"/>
  <c r="V11" l="1"/>
  <c r="V9" s="1"/>
  <c r="W7"/>
  <c r="V10"/>
  <c r="U20"/>
  <c r="U18"/>
  <c r="U16"/>
  <c r="U14"/>
  <c r="U12"/>
  <c r="U19"/>
  <c r="U17"/>
  <c r="U15"/>
  <c r="U13"/>
  <c r="T21"/>
  <c r="T22" s="1"/>
  <c r="W10" l="1"/>
  <c r="W11"/>
  <c r="W9" s="1"/>
  <c r="X7"/>
  <c r="V19"/>
  <c r="V17"/>
  <c r="V15"/>
  <c r="V13"/>
  <c r="V20"/>
  <c r="V18"/>
  <c r="V16"/>
  <c r="V14"/>
  <c r="V12"/>
  <c r="U21"/>
  <c r="U22" s="1"/>
  <c r="V21" l="1"/>
  <c r="V22" s="1"/>
  <c r="X11"/>
  <c r="X9" s="1"/>
  <c r="X10"/>
  <c r="Y7"/>
  <c r="W20"/>
  <c r="W18"/>
  <c r="W16"/>
  <c r="W14"/>
  <c r="W12"/>
  <c r="W19"/>
  <c r="W17"/>
  <c r="W15"/>
  <c r="W13"/>
  <c r="X19" l="1"/>
  <c r="X17"/>
  <c r="X15"/>
  <c r="X13"/>
  <c r="X20"/>
  <c r="X18"/>
  <c r="X16"/>
  <c r="X14"/>
  <c r="X12"/>
  <c r="Y10"/>
  <c r="Y11"/>
  <c r="Y9" s="1"/>
  <c r="Z7"/>
  <c r="W21"/>
  <c r="W22" s="1"/>
  <c r="Z11" l="1"/>
  <c r="Z9" s="1"/>
  <c r="Z10"/>
  <c r="AA7"/>
  <c r="Y20"/>
  <c r="Y18"/>
  <c r="Y16"/>
  <c r="Y14"/>
  <c r="Y12"/>
  <c r="Y19"/>
  <c r="Y17"/>
  <c r="Y15"/>
  <c r="Y13"/>
  <c r="X21"/>
  <c r="X22" s="1"/>
  <c r="Z19" l="1"/>
  <c r="Z17"/>
  <c r="Z15"/>
  <c r="Z13"/>
  <c r="Z20"/>
  <c r="Z18"/>
  <c r="Z16"/>
  <c r="Z14"/>
  <c r="Z12"/>
  <c r="AA10"/>
  <c r="AA11"/>
  <c r="AA9" s="1"/>
  <c r="AB7"/>
  <c r="Y21"/>
  <c r="Y22" s="1"/>
  <c r="AA20" l="1"/>
  <c r="AA18"/>
  <c r="AA16"/>
  <c r="AA14"/>
  <c r="AA12"/>
  <c r="AA19"/>
  <c r="AA17"/>
  <c r="AA15"/>
  <c r="AA13"/>
  <c r="Z21"/>
  <c r="Z22" s="1"/>
  <c r="AB11"/>
  <c r="AB9" s="1"/>
  <c r="AB10"/>
  <c r="AC7"/>
  <c r="AB19" l="1"/>
  <c r="AB17"/>
  <c r="AB15"/>
  <c r="AB13"/>
  <c r="AB20"/>
  <c r="AB18"/>
  <c r="AB16"/>
  <c r="AB14"/>
  <c r="AB12"/>
  <c r="AC10"/>
  <c r="AC11"/>
  <c r="AC9" s="1"/>
  <c r="AD7"/>
  <c r="AA21"/>
  <c r="AA22" s="1"/>
  <c r="AD11" l="1"/>
  <c r="AD9" s="1"/>
  <c r="AD10"/>
  <c r="AE7"/>
  <c r="AB21"/>
  <c r="AB22" s="1"/>
  <c r="AC20"/>
  <c r="AC18"/>
  <c r="AC16"/>
  <c r="AC14"/>
  <c r="AC12"/>
  <c r="AC19"/>
  <c r="AC17"/>
  <c r="AC15"/>
  <c r="AC13"/>
  <c r="AE10" l="1"/>
  <c r="AE11"/>
  <c r="AE9" s="1"/>
  <c r="AF7"/>
  <c r="AC21"/>
  <c r="AC22" s="1"/>
  <c r="AD19"/>
  <c r="AD17"/>
  <c r="AD15"/>
  <c r="AD13"/>
  <c r="AD20"/>
  <c r="AD18"/>
  <c r="AD16"/>
  <c r="AD14"/>
  <c r="AD12"/>
  <c r="AF11" l="1"/>
  <c r="AF9" s="1"/>
  <c r="AF10"/>
  <c r="AG7"/>
  <c r="AE20"/>
  <c r="AE18"/>
  <c r="AE16"/>
  <c r="AE14"/>
  <c r="AE12"/>
  <c r="AE19"/>
  <c r="AE17"/>
  <c r="AE15"/>
  <c r="AE13"/>
  <c r="AD21"/>
  <c r="AD22" s="1"/>
  <c r="AG10" l="1"/>
  <c r="AG11"/>
  <c r="AG9" s="1"/>
  <c r="AH7"/>
  <c r="AE21"/>
  <c r="AE22" s="1"/>
  <c r="AF19"/>
  <c r="AF17"/>
  <c r="AF15"/>
  <c r="AF13"/>
  <c r="AF20"/>
  <c r="AF18"/>
  <c r="AF16"/>
  <c r="AF14"/>
  <c r="AF12"/>
  <c r="AH11" l="1"/>
  <c r="AH9" s="1"/>
  <c r="AH10"/>
  <c r="AI7"/>
  <c r="AG20"/>
  <c r="AG18"/>
  <c r="AG16"/>
  <c r="AG14"/>
  <c r="AG12"/>
  <c r="AG19"/>
  <c r="AG17"/>
  <c r="AG15"/>
  <c r="AG13"/>
  <c r="AF21"/>
  <c r="AF22" s="1"/>
  <c r="AI10" l="1"/>
  <c r="AI11"/>
  <c r="AI9" s="1"/>
  <c r="AJ7"/>
  <c r="AH19"/>
  <c r="AH17"/>
  <c r="AH15"/>
  <c r="AH13"/>
  <c r="AH20"/>
  <c r="AH18"/>
  <c r="AH16"/>
  <c r="AH14"/>
  <c r="AH12"/>
  <c r="AG21"/>
  <c r="AG22" s="1"/>
  <c r="AJ11" l="1"/>
  <c r="AJ9" s="1"/>
  <c r="AJ10"/>
  <c r="AI20"/>
  <c r="AI18"/>
  <c r="AI16"/>
  <c r="AI14"/>
  <c r="AI12"/>
  <c r="AI19"/>
  <c r="AI17"/>
  <c r="AI15"/>
  <c r="AI13"/>
  <c r="AH21"/>
  <c r="AH22" s="1"/>
  <c r="AI21" l="1"/>
  <c r="AI22" s="1"/>
  <c r="AJ19"/>
  <c r="AJ17"/>
  <c r="AJ15"/>
  <c r="AJ13"/>
  <c r="AJ20"/>
  <c r="AJ18"/>
  <c r="AJ16"/>
  <c r="AJ14"/>
  <c r="AJ12"/>
  <c r="AJ21" l="1"/>
  <c r="AJ22" s="1"/>
</calcChain>
</file>

<file path=xl/sharedStrings.xml><?xml version="1.0" encoding="utf-8"?>
<sst xmlns="http://schemas.openxmlformats.org/spreadsheetml/2006/main" count="231" uniqueCount="62">
  <si>
    <t>PLANNING CONGES DU MOIS :</t>
  </si>
  <si>
    <t>Date de début</t>
  </si>
  <si>
    <t>Date de fin</t>
  </si>
  <si>
    <t>SALARIES</t>
  </si>
  <si>
    <t>DEBUT</t>
  </si>
  <si>
    <t>FIN</t>
  </si>
  <si>
    <t>PERIODE 1</t>
  </si>
  <si>
    <t>PERIODE 2</t>
  </si>
  <si>
    <t>AHONON TANOH HYACINTHE</t>
  </si>
  <si>
    <t>ATCHUI MOCKE JUDICAEL</t>
  </si>
  <si>
    <t>BOUDIER PIERRE LOUIS</t>
  </si>
  <si>
    <t>AKA MOH N'DA MARIE LAURE</t>
  </si>
  <si>
    <t>KABELAN SAMUEL</t>
  </si>
  <si>
    <t>SENOU BI TOH SEVERIN</t>
  </si>
  <si>
    <t xml:space="preserve">KOUAME GNAMBE CHRISTINE </t>
  </si>
  <si>
    <t>BAMBA JILUS SOULEYMANE</t>
  </si>
  <si>
    <t>KONAN N'GORAN GASTON</t>
  </si>
  <si>
    <t>Nombre salariés absents</t>
  </si>
  <si>
    <t>Régle: Pas plus de 3 salariés le même jour</t>
  </si>
  <si>
    <t>CONGES PAYES</t>
  </si>
  <si>
    <t xml:space="preserve">ACQUIS </t>
  </si>
  <si>
    <t>CONSOMME</t>
  </si>
  <si>
    <t>RELIQUAT</t>
  </si>
  <si>
    <t>DATE D'EMBAUCHE</t>
  </si>
  <si>
    <t>DEPART CONGES</t>
  </si>
  <si>
    <t>Ancienneté</t>
  </si>
  <si>
    <t>PLANIFICATION CONGES SOS BOULONNERIE 2018 - 2019</t>
  </si>
  <si>
    <t>NUMERO MATRICULE</t>
  </si>
  <si>
    <t>NOM ET PRENOMS</t>
  </si>
  <si>
    <t>NOMBRE DE JOUR DE CONGES</t>
  </si>
  <si>
    <t>001</t>
  </si>
  <si>
    <t>AHONON TANOH  HYACINTHE</t>
  </si>
  <si>
    <t>SEP/2016 à DEC/2016</t>
  </si>
  <si>
    <t>33/AN</t>
  </si>
  <si>
    <t>002</t>
  </si>
  <si>
    <t>003</t>
  </si>
  <si>
    <t>BOUDIER PIERRE LOUIS France</t>
  </si>
  <si>
    <t>004</t>
  </si>
  <si>
    <t xml:space="preserve">AKA MOH N'DA MARIE LAURE </t>
  </si>
  <si>
    <t>JANV/2017 à DEC/2017</t>
  </si>
  <si>
    <t>006</t>
  </si>
  <si>
    <t>OCT/2017 à DEC/2017</t>
  </si>
  <si>
    <t>JANV à OCT/2018</t>
  </si>
  <si>
    <t>008</t>
  </si>
  <si>
    <t>KOUAME GNAMBE CHRISTINE</t>
  </si>
  <si>
    <t>MAI/2018 à MAI/2019</t>
  </si>
  <si>
    <t>009</t>
  </si>
  <si>
    <t>JUIN/2018 à JUIN/2019</t>
  </si>
  <si>
    <t>010</t>
  </si>
  <si>
    <t>Août/2018 à Août/2019</t>
  </si>
  <si>
    <t>011</t>
  </si>
  <si>
    <t>AHOULE JEAN DANIEL</t>
  </si>
  <si>
    <t>Juillet/2019 à Juillet/2020</t>
  </si>
  <si>
    <t>012</t>
  </si>
  <si>
    <t>GUE DROH GERMAIN</t>
  </si>
  <si>
    <t>Août/2019 à Août/2020</t>
  </si>
  <si>
    <t>N°Matricule</t>
  </si>
  <si>
    <t>PERIODE de CONGES PAR SALARIES</t>
  </si>
  <si>
    <t>Jours de Congé sollicités</t>
  </si>
  <si>
    <t>Jours de Congé Autorisé</t>
  </si>
  <si>
    <t>Solde de jours de Congé restants</t>
  </si>
  <si>
    <t>DEMANDE DE PERMISSION NON JUSTIFIER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</si>
</sst>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rgb="FFFF0000"/>
      <name val="Wingdings"/>
      <charset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/>
    <xf numFmtId="14" fontId="2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14" fontId="7" fillId="0" borderId="0" xfId="0" applyNumberFormat="1" applyFont="1" applyAlignment="1">
      <alignment textRotation="90"/>
    </xf>
    <xf numFmtId="0" fontId="2" fillId="0" borderId="0" xfId="0" applyFont="1" applyAlignment="1">
      <alignment textRotation="90"/>
    </xf>
    <xf numFmtId="14" fontId="8" fillId="3" borderId="0" xfId="0" applyNumberFormat="1" applyFont="1" applyFill="1" applyAlignment="1">
      <alignment textRotation="90"/>
    </xf>
    <xf numFmtId="14" fontId="1" fillId="0" borderId="0" xfId="0" applyNumberFormat="1" applyFont="1"/>
    <xf numFmtId="0" fontId="2" fillId="2" borderId="2" xfId="0" applyFont="1" applyFill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9" fillId="0" borderId="10" xfId="0" applyFont="1" applyBorder="1"/>
    <xf numFmtId="0" fontId="9" fillId="0" borderId="0" xfId="0" applyFont="1" applyBorder="1"/>
    <xf numFmtId="0" fontId="9" fillId="0" borderId="6" xfId="0" applyFont="1" applyBorder="1"/>
    <xf numFmtId="0" fontId="9" fillId="0" borderId="11" xfId="0" applyFont="1" applyBorder="1"/>
    <xf numFmtId="0" fontId="9" fillId="0" borderId="7" xfId="0" applyFont="1" applyBorder="1"/>
    <xf numFmtId="0" fontId="9" fillId="0" borderId="8" xfId="0" applyFont="1" applyBorder="1"/>
    <xf numFmtId="0" fontId="3" fillId="0" borderId="12" xfId="0" applyFont="1" applyBorder="1"/>
    <xf numFmtId="0" fontId="3" fillId="0" borderId="13" xfId="0" applyFont="1" applyBorder="1"/>
    <xf numFmtId="0" fontId="2" fillId="2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/>
    <xf numFmtId="0" fontId="0" fillId="4" borderId="1" xfId="0" applyFill="1" applyBorder="1"/>
    <xf numFmtId="0" fontId="2" fillId="0" borderId="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0" fillId="6" borderId="0" xfId="0" quotePrefix="1" applyFill="1" applyAlignment="1">
      <alignment horizontal="center"/>
    </xf>
    <xf numFmtId="0" fontId="0" fillId="6" borderId="0" xfId="0" applyFill="1" applyAlignment="1">
      <alignment horizontal="left"/>
    </xf>
    <xf numFmtId="14" fontId="0" fillId="6" borderId="0" xfId="0" applyNumberForma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0" xfId="0" quotePrefix="1" applyFill="1" applyAlignment="1">
      <alignment horizontal="left"/>
    </xf>
    <xf numFmtId="0" fontId="3" fillId="0" borderId="0" xfId="0" applyFont="1" applyBorder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Fill="1" applyBorder="1" applyAlignment="1"/>
    <xf numFmtId="0" fontId="9" fillId="0" borderId="1" xfId="0" applyFont="1" applyBorder="1"/>
    <xf numFmtId="0" fontId="2" fillId="0" borderId="1" xfId="0" applyFont="1" applyBorder="1" applyAlignment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5" xfId="0" applyFont="1" applyFill="1" applyBorder="1"/>
    <xf numFmtId="0" fontId="0" fillId="0" borderId="1" xfId="0" applyFill="1" applyBorder="1" applyAlignment="1">
      <alignment horizontal="center" wrapText="1"/>
    </xf>
    <xf numFmtId="17" fontId="2" fillId="0" borderId="1" xfId="0" applyNumberFormat="1" applyFont="1" applyFill="1" applyBorder="1"/>
    <xf numFmtId="0" fontId="12" fillId="5" borderId="1" xfId="0" applyFont="1" applyFill="1" applyBorder="1"/>
    <xf numFmtId="0" fontId="9" fillId="5" borderId="1" xfId="0" applyFont="1" applyFill="1" applyBorder="1"/>
    <xf numFmtId="0" fontId="0" fillId="5" borderId="1" xfId="0" applyFill="1" applyBorder="1"/>
    <xf numFmtId="0" fontId="3" fillId="5" borderId="1" xfId="0" applyFont="1" applyFill="1" applyBorder="1"/>
    <xf numFmtId="0" fontId="0" fillId="0" borderId="0" xfId="0" quotePrefix="1" applyBorder="1" applyAlignment="1">
      <alignment horizontal="center"/>
    </xf>
    <xf numFmtId="0" fontId="0" fillId="0" borderId="0" xfId="0" applyBorder="1" applyAlignment="1">
      <alignment horizontal="left"/>
    </xf>
    <xf numFmtId="14" fontId="0" fillId="0" borderId="0" xfId="0" applyNumberFormat="1" applyBorder="1"/>
    <xf numFmtId="0" fontId="0" fillId="0" borderId="0" xfId="0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1" xfId="0" applyFont="1" applyFill="1" applyBorder="1"/>
    <xf numFmtId="0" fontId="9" fillId="0" borderId="1" xfId="0" applyFont="1" applyFill="1" applyBorder="1"/>
    <xf numFmtId="0" fontId="3" fillId="0" borderId="1" xfId="0" applyFont="1" applyFill="1" applyBorder="1"/>
    <xf numFmtId="0" fontId="2" fillId="5" borderId="1" xfId="0" applyFont="1" applyFill="1" applyBorder="1" applyAlignment="1"/>
    <xf numFmtId="0" fontId="2" fillId="7" borderId="2" xfId="0" applyFont="1" applyFill="1" applyBorder="1" applyAlignment="1">
      <alignment horizontal="left"/>
    </xf>
    <xf numFmtId="0" fontId="2" fillId="7" borderId="14" xfId="0" applyFont="1" applyFill="1" applyBorder="1"/>
    <xf numFmtId="43" fontId="6" fillId="0" borderId="0" xfId="1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9">
    <dxf>
      <fill>
        <patternFill>
          <bgColor rgb="FF00B05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4"/>
  <sheetViews>
    <sheetView workbookViewId="0">
      <selection activeCell="F25" sqref="F25"/>
    </sheetView>
  </sheetViews>
  <sheetFormatPr baseColWidth="10" defaultRowHeight="15"/>
  <cols>
    <col min="1" max="1" width="5.42578125" customWidth="1"/>
    <col min="2" max="2" width="27.7109375" customWidth="1"/>
    <col min="3" max="3" width="14" bestFit="1" customWidth="1"/>
    <col min="4" max="4" width="17.28515625" customWidth="1"/>
    <col min="5" max="5" width="15" customWidth="1"/>
    <col min="6" max="6" width="13.5703125" customWidth="1"/>
    <col min="7" max="7" width="14" customWidth="1"/>
    <col min="8" max="8" width="12.140625" bestFit="1" customWidth="1"/>
  </cols>
  <sheetData>
    <row r="2" spans="1:8" ht="21">
      <c r="B2" s="7" t="s">
        <v>0</v>
      </c>
      <c r="C2" s="6"/>
      <c r="D2" s="8" t="str">
        <f>TEXT(C4,"mmmm")</f>
        <v>janvier</v>
      </c>
    </row>
    <row r="4" spans="1:8">
      <c r="B4" s="3" t="s">
        <v>1</v>
      </c>
      <c r="C4" s="5">
        <v>43101</v>
      </c>
    </row>
    <row r="5" spans="1:8">
      <c r="B5" s="3" t="s">
        <v>2</v>
      </c>
      <c r="C5" s="5">
        <f>EOMONTH(C4,0)</f>
        <v>43131</v>
      </c>
    </row>
    <row r="6" spans="1:8">
      <c r="C6" s="12">
        <f ca="1">TODAY()</f>
        <v>43370</v>
      </c>
    </row>
    <row r="9" spans="1:8" s="1" customFormat="1" ht="24" customHeight="1"/>
    <row r="10" spans="1:8">
      <c r="C10" s="82" t="s">
        <v>19</v>
      </c>
      <c r="D10" s="83"/>
      <c r="E10" s="84"/>
      <c r="F10" s="85" t="s">
        <v>23</v>
      </c>
      <c r="G10" s="85" t="s">
        <v>24</v>
      </c>
      <c r="H10" s="79" t="s">
        <v>25</v>
      </c>
    </row>
    <row r="11" spans="1:8">
      <c r="B11" s="4" t="s">
        <v>3</v>
      </c>
      <c r="C11" s="29" t="s">
        <v>20</v>
      </c>
      <c r="D11" s="29" t="s">
        <v>21</v>
      </c>
      <c r="E11" s="29" t="s">
        <v>22</v>
      </c>
      <c r="F11" s="85"/>
      <c r="G11" s="85"/>
      <c r="H11" s="79"/>
    </row>
    <row r="12" spans="1:8">
      <c r="A12" s="33">
        <v>1</v>
      </c>
      <c r="B12" s="2" t="s">
        <v>8</v>
      </c>
      <c r="C12" s="2">
        <v>66</v>
      </c>
      <c r="D12" s="2">
        <v>15</v>
      </c>
      <c r="E12" s="35">
        <f>C12-D12</f>
        <v>51</v>
      </c>
      <c r="F12" s="31">
        <v>42248</v>
      </c>
      <c r="G12" s="31">
        <v>42975</v>
      </c>
      <c r="H12" s="34"/>
    </row>
    <row r="13" spans="1:8">
      <c r="A13" s="33">
        <v>2</v>
      </c>
      <c r="B13" s="2" t="s">
        <v>9</v>
      </c>
      <c r="C13" s="2">
        <f>47+17</f>
        <v>64</v>
      </c>
      <c r="D13" s="2">
        <v>24</v>
      </c>
      <c r="E13" s="35">
        <f t="shared" ref="E13:E20" si="0">C13-D13</f>
        <v>40</v>
      </c>
      <c r="F13" s="31">
        <v>42248</v>
      </c>
      <c r="G13" s="31">
        <v>42954</v>
      </c>
      <c r="H13" s="2"/>
    </row>
    <row r="14" spans="1:8">
      <c r="A14" s="33">
        <v>3</v>
      </c>
      <c r="B14" s="2" t="s">
        <v>10</v>
      </c>
      <c r="C14" s="2"/>
      <c r="D14" s="2"/>
      <c r="E14" s="2">
        <f t="shared" si="0"/>
        <v>0</v>
      </c>
      <c r="F14" s="31">
        <v>42248</v>
      </c>
      <c r="G14" s="2"/>
      <c r="H14" s="2"/>
    </row>
    <row r="15" spans="1:8">
      <c r="A15" s="33">
        <v>4</v>
      </c>
      <c r="B15" s="2" t="s">
        <v>11</v>
      </c>
      <c r="C15" s="2">
        <v>11</v>
      </c>
      <c r="D15" s="2"/>
      <c r="E15" s="2">
        <f>C15-D15</f>
        <v>11</v>
      </c>
      <c r="F15" s="31">
        <v>42370</v>
      </c>
      <c r="G15" s="31">
        <v>42825</v>
      </c>
      <c r="H15" s="2"/>
    </row>
    <row r="16" spans="1:8">
      <c r="A16" s="33">
        <v>5</v>
      </c>
      <c r="B16" s="2" t="s">
        <v>12</v>
      </c>
      <c r="C16" s="2">
        <v>43</v>
      </c>
      <c r="D16" s="2">
        <f>15</f>
        <v>15</v>
      </c>
      <c r="E16" s="2">
        <f t="shared" si="0"/>
        <v>28</v>
      </c>
      <c r="F16" s="31">
        <v>42461</v>
      </c>
      <c r="G16" s="31">
        <v>42968</v>
      </c>
      <c r="H16" s="2"/>
    </row>
    <row r="17" spans="1:8">
      <c r="A17" s="33">
        <v>6</v>
      </c>
      <c r="B17" s="2" t="s">
        <v>13</v>
      </c>
      <c r="C17" s="2"/>
      <c r="D17" s="2"/>
      <c r="E17" s="2">
        <f t="shared" si="0"/>
        <v>0</v>
      </c>
      <c r="F17" s="31">
        <v>42644</v>
      </c>
      <c r="G17" s="2"/>
      <c r="H17" s="2"/>
    </row>
    <row r="18" spans="1:8">
      <c r="A18" s="33">
        <v>7</v>
      </c>
      <c r="B18" s="2" t="s">
        <v>14</v>
      </c>
      <c r="C18" s="2"/>
      <c r="D18" s="2"/>
      <c r="E18" s="2">
        <f t="shared" si="0"/>
        <v>0</v>
      </c>
      <c r="F18" s="31">
        <v>42857</v>
      </c>
      <c r="G18" s="2"/>
      <c r="H18" s="2"/>
    </row>
    <row r="19" spans="1:8">
      <c r="A19" s="33">
        <v>8</v>
      </c>
      <c r="B19" s="2" t="s">
        <v>15</v>
      </c>
      <c r="C19" s="2"/>
      <c r="D19" s="2"/>
      <c r="E19" s="2">
        <f t="shared" si="0"/>
        <v>0</v>
      </c>
      <c r="F19" s="31">
        <v>42887</v>
      </c>
      <c r="G19" s="2"/>
      <c r="H19" s="2"/>
    </row>
    <row r="20" spans="1:8">
      <c r="A20" s="33">
        <v>9</v>
      </c>
      <c r="B20" s="2" t="s">
        <v>16</v>
      </c>
      <c r="C20" s="2"/>
      <c r="D20" s="2"/>
      <c r="E20" s="2">
        <f t="shared" si="0"/>
        <v>0</v>
      </c>
      <c r="F20" s="31">
        <v>42948</v>
      </c>
      <c r="G20" s="2"/>
      <c r="H20" s="2"/>
    </row>
    <row r="21" spans="1:8">
      <c r="B21" s="2"/>
      <c r="C21" s="2"/>
      <c r="D21" s="80"/>
      <c r="E21" s="81"/>
      <c r="F21" s="2"/>
      <c r="G21" s="2"/>
    </row>
    <row r="23" spans="1:8">
      <c r="B23" t="s">
        <v>18</v>
      </c>
    </row>
    <row r="25" spans="1:8">
      <c r="B25" s="32"/>
      <c r="C25" s="32"/>
      <c r="D25" s="32"/>
      <c r="E25" s="32"/>
      <c r="F25" s="32"/>
    </row>
    <row r="26" spans="1:8">
      <c r="B26" s="32"/>
      <c r="C26" s="32"/>
      <c r="D26" s="32"/>
      <c r="E26" s="32"/>
      <c r="F26" s="32"/>
    </row>
    <row r="27" spans="1:8">
      <c r="B27" s="32"/>
      <c r="C27" s="32"/>
      <c r="D27" s="32"/>
      <c r="E27" s="32"/>
      <c r="F27" s="32"/>
    </row>
    <row r="28" spans="1:8">
      <c r="B28" s="32"/>
      <c r="C28" s="32"/>
      <c r="D28" s="32"/>
      <c r="E28" s="32"/>
      <c r="F28" s="32"/>
    </row>
    <row r="29" spans="1:8">
      <c r="B29" s="32"/>
      <c r="C29" s="32"/>
      <c r="D29" s="32"/>
      <c r="E29" s="32"/>
      <c r="F29" s="32"/>
    </row>
    <row r="30" spans="1:8">
      <c r="B30" s="32"/>
      <c r="C30" s="32"/>
      <c r="D30" s="32"/>
      <c r="E30" s="32"/>
      <c r="F30" s="32"/>
    </row>
    <row r="31" spans="1:8">
      <c r="B31" s="32"/>
      <c r="C31" s="32"/>
      <c r="D31" s="32"/>
      <c r="E31" s="32"/>
      <c r="F31" s="32"/>
    </row>
    <row r="32" spans="1:8">
      <c r="B32" s="32"/>
      <c r="C32" s="32"/>
      <c r="D32" s="32"/>
      <c r="E32" s="32"/>
      <c r="F32" s="32"/>
    </row>
    <row r="33" spans="2:6">
      <c r="B33" s="32"/>
      <c r="C33" s="32"/>
      <c r="D33" s="32"/>
      <c r="E33" s="32"/>
      <c r="F33" s="32"/>
    </row>
    <row r="34" spans="2:6">
      <c r="B34" s="32"/>
      <c r="C34" s="32"/>
      <c r="D34" s="32"/>
      <c r="E34" s="32"/>
      <c r="F34" s="32"/>
    </row>
  </sheetData>
  <mergeCells count="5">
    <mergeCell ref="H10:H11"/>
    <mergeCell ref="D21:E21"/>
    <mergeCell ref="C10:E10"/>
    <mergeCell ref="F10:F11"/>
    <mergeCell ref="G10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O45"/>
  <sheetViews>
    <sheetView showGridLines="0" tabSelected="1" topLeftCell="A7" workbookViewId="0">
      <selection activeCell="D26" sqref="D26"/>
    </sheetView>
  </sheetViews>
  <sheetFormatPr baseColWidth="10" defaultRowHeight="15"/>
  <cols>
    <col min="1" max="1" width="11.42578125" style="37"/>
    <col min="2" max="2" width="27.7109375" customWidth="1"/>
    <col min="3" max="3" width="12" customWidth="1"/>
    <col min="5" max="5" width="13.5703125" customWidth="1"/>
    <col min="7" max="7" width="9.42578125" customWidth="1"/>
    <col min="8" max="8" width="8.85546875" customWidth="1"/>
    <col min="9" max="9" width="7.7109375" customWidth="1"/>
    <col min="10" max="10" width="7.5703125" customWidth="1"/>
    <col min="11" max="11" width="8.140625" customWidth="1"/>
    <col min="12" max="12" width="8.7109375" customWidth="1"/>
    <col min="13" max="13" width="7.5703125" customWidth="1"/>
    <col min="14" max="15" width="6.7109375" customWidth="1"/>
  </cols>
  <sheetData>
    <row r="2" spans="1:15" ht="21">
      <c r="B2" s="7" t="s">
        <v>0</v>
      </c>
      <c r="C2" s="6"/>
      <c r="D2" s="8">
        <v>2018</v>
      </c>
    </row>
    <row r="4" spans="1:15">
      <c r="B4" s="3" t="s">
        <v>1</v>
      </c>
      <c r="C4" s="5">
        <v>43101</v>
      </c>
    </row>
    <row r="5" spans="1:15">
      <c r="B5" s="3" t="s">
        <v>2</v>
      </c>
      <c r="C5" s="5">
        <v>43465</v>
      </c>
    </row>
    <row r="6" spans="1:15">
      <c r="C6" s="12">
        <f ca="1">TODAY()</f>
        <v>43370</v>
      </c>
    </row>
    <row r="7" spans="1:15">
      <c r="H7" s="9"/>
    </row>
    <row r="8" spans="1:15" s="1" customFormat="1" ht="24" customHeight="1">
      <c r="G8" s="10"/>
      <c r="H8" s="10"/>
      <c r="I8" s="10"/>
      <c r="J8" s="10"/>
      <c r="K8" s="10"/>
      <c r="L8" s="10"/>
      <c r="M8" s="10"/>
      <c r="N8" s="10"/>
      <c r="O8" s="10"/>
    </row>
    <row r="9" spans="1:15">
      <c r="C9" s="52"/>
      <c r="D9" s="52"/>
      <c r="E9" s="86" t="s">
        <v>57</v>
      </c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5" ht="45">
      <c r="A10" s="37" t="s">
        <v>56</v>
      </c>
      <c r="B10" s="57" t="s">
        <v>3</v>
      </c>
      <c r="C10" s="58" t="s">
        <v>23</v>
      </c>
      <c r="D10" s="59">
        <v>43101</v>
      </c>
      <c r="E10" s="59">
        <v>43132</v>
      </c>
      <c r="F10" s="59">
        <v>43160</v>
      </c>
      <c r="G10" s="59">
        <v>43191</v>
      </c>
      <c r="H10" s="59">
        <v>43221</v>
      </c>
      <c r="I10" s="59">
        <v>43252</v>
      </c>
      <c r="J10" s="59">
        <v>43282</v>
      </c>
      <c r="K10" s="59">
        <v>43313</v>
      </c>
      <c r="L10" s="59">
        <v>43344</v>
      </c>
      <c r="M10" s="59">
        <v>43374</v>
      </c>
      <c r="N10" s="59">
        <v>43405</v>
      </c>
      <c r="O10" s="59">
        <v>43435</v>
      </c>
    </row>
    <row r="11" spans="1:15">
      <c r="A11" s="50" t="s">
        <v>30</v>
      </c>
      <c r="B11" s="51" t="s">
        <v>31</v>
      </c>
      <c r="C11" s="31">
        <v>42248</v>
      </c>
      <c r="D11" s="2"/>
      <c r="E11" s="2"/>
      <c r="F11" s="2"/>
      <c r="G11" s="53"/>
      <c r="H11" s="53"/>
      <c r="I11" s="53"/>
      <c r="J11" s="53"/>
      <c r="K11" s="53"/>
      <c r="L11" s="60"/>
      <c r="M11" s="60"/>
      <c r="N11" s="60"/>
      <c r="O11" s="60"/>
    </row>
    <row r="12" spans="1:15">
      <c r="A12" s="50" t="s">
        <v>34</v>
      </c>
      <c r="B12" s="51" t="s">
        <v>9</v>
      </c>
      <c r="C12" s="31">
        <v>42248</v>
      </c>
      <c r="D12" s="2"/>
      <c r="E12" s="2"/>
      <c r="F12" s="2"/>
      <c r="G12" s="53"/>
      <c r="H12" s="53"/>
      <c r="I12" s="53"/>
      <c r="J12" s="53"/>
      <c r="K12" s="53"/>
      <c r="L12" s="61"/>
      <c r="M12" s="61"/>
      <c r="N12" s="61"/>
      <c r="O12" s="61"/>
    </row>
    <row r="13" spans="1:15">
      <c r="A13" s="50" t="s">
        <v>35</v>
      </c>
      <c r="B13" s="51" t="s">
        <v>36</v>
      </c>
      <c r="C13" s="31">
        <v>42248</v>
      </c>
      <c r="D13" s="2"/>
      <c r="E13" s="2"/>
      <c r="F13" s="2"/>
      <c r="G13" s="53"/>
      <c r="H13" s="53"/>
      <c r="I13" s="53"/>
      <c r="J13" s="53"/>
      <c r="K13" s="53"/>
      <c r="L13" s="61"/>
      <c r="M13" s="61"/>
      <c r="N13" s="61"/>
      <c r="O13" s="61"/>
    </row>
    <row r="14" spans="1:15">
      <c r="A14" s="50" t="s">
        <v>37</v>
      </c>
      <c r="B14" s="51" t="s">
        <v>38</v>
      </c>
      <c r="C14" s="31">
        <v>42370</v>
      </c>
      <c r="D14" s="62"/>
      <c r="E14" s="62"/>
      <c r="F14" s="62"/>
      <c r="G14" s="61"/>
      <c r="H14" s="61"/>
      <c r="I14" s="61"/>
      <c r="J14" s="61"/>
      <c r="K14" s="61"/>
      <c r="L14" s="61"/>
      <c r="M14" s="61"/>
      <c r="N14" s="61"/>
      <c r="O14" s="61"/>
    </row>
    <row r="15" spans="1:15">
      <c r="A15" s="50" t="s">
        <v>40</v>
      </c>
      <c r="B15" s="51" t="s">
        <v>13</v>
      </c>
      <c r="C15" s="31">
        <v>42644</v>
      </c>
      <c r="D15" s="2"/>
      <c r="E15" s="2"/>
      <c r="F15" s="2"/>
      <c r="G15" s="53"/>
      <c r="H15" s="53"/>
      <c r="I15" s="53"/>
      <c r="J15" s="53"/>
      <c r="K15" s="53"/>
      <c r="L15" s="53"/>
      <c r="M15" s="61"/>
      <c r="N15" s="61"/>
      <c r="O15" s="61"/>
    </row>
    <row r="16" spans="1:15">
      <c r="A16" s="50" t="s">
        <v>43</v>
      </c>
      <c r="B16" s="51" t="s">
        <v>44</v>
      </c>
      <c r="C16" s="31">
        <v>42857</v>
      </c>
      <c r="D16" s="2"/>
      <c r="E16" s="2"/>
      <c r="F16" s="2"/>
      <c r="G16" s="53"/>
      <c r="H16" s="61"/>
      <c r="I16" s="61"/>
      <c r="J16" s="61"/>
      <c r="K16" s="61"/>
      <c r="L16" s="61"/>
      <c r="M16" s="61"/>
      <c r="N16" s="61"/>
      <c r="O16" s="61"/>
    </row>
    <row r="17" spans="1:15">
      <c r="A17" s="50" t="s">
        <v>46</v>
      </c>
      <c r="B17" s="51" t="s">
        <v>15</v>
      </c>
      <c r="C17" s="31">
        <v>42887</v>
      </c>
      <c r="D17" s="2"/>
      <c r="E17" s="2"/>
      <c r="F17" s="2"/>
      <c r="G17" s="53"/>
      <c r="H17" s="53"/>
      <c r="I17" s="61"/>
      <c r="J17" s="61"/>
      <c r="K17" s="61"/>
      <c r="L17" s="61"/>
      <c r="M17" s="61"/>
      <c r="N17" s="61"/>
      <c r="O17" s="61"/>
    </row>
    <row r="18" spans="1:15">
      <c r="A18" s="50" t="s">
        <v>48</v>
      </c>
      <c r="B18" s="51" t="s">
        <v>16</v>
      </c>
      <c r="C18" s="31">
        <v>42948</v>
      </c>
      <c r="D18" s="54"/>
      <c r="E18" s="54"/>
      <c r="F18" s="54"/>
      <c r="G18" s="55"/>
      <c r="H18" s="55"/>
      <c r="I18" s="55"/>
      <c r="J18" s="55"/>
      <c r="K18" s="63"/>
      <c r="L18" s="63"/>
      <c r="M18" s="63"/>
      <c r="N18" s="63"/>
      <c r="O18" s="63"/>
    </row>
    <row r="19" spans="1:15" s="37" customFormat="1">
      <c r="A19" s="50" t="s">
        <v>50</v>
      </c>
      <c r="B19" s="51" t="s">
        <v>51</v>
      </c>
      <c r="C19" s="31">
        <v>43282</v>
      </c>
      <c r="D19" s="56"/>
      <c r="E19" s="56"/>
      <c r="F19" s="56"/>
      <c r="G19" s="55"/>
      <c r="H19" s="55"/>
      <c r="I19" s="55"/>
      <c r="J19" s="55"/>
      <c r="K19" s="55"/>
      <c r="L19" s="55"/>
      <c r="M19" s="55"/>
      <c r="N19" s="55"/>
      <c r="O19" s="55"/>
    </row>
    <row r="20" spans="1:15" s="37" customFormat="1">
      <c r="A20" s="50" t="s">
        <v>53</v>
      </c>
      <c r="B20" s="51" t="s">
        <v>54</v>
      </c>
      <c r="C20" s="31">
        <v>43313</v>
      </c>
      <c r="D20" s="56"/>
      <c r="E20" s="56"/>
      <c r="F20" s="56"/>
      <c r="G20" s="55"/>
      <c r="H20" s="55"/>
      <c r="I20" s="55"/>
      <c r="J20" s="55"/>
      <c r="K20" s="55"/>
      <c r="L20" s="55"/>
      <c r="M20" s="55"/>
      <c r="N20" s="55"/>
      <c r="O20" s="55"/>
    </row>
    <row r="21" spans="1:15" s="37" customFormat="1">
      <c r="A21" s="64"/>
      <c r="B21" s="65"/>
      <c r="C21" s="66"/>
      <c r="D21" s="70"/>
      <c r="E21" s="36"/>
      <c r="F21" s="36"/>
      <c r="G21" s="49"/>
      <c r="H21" s="49"/>
      <c r="I21" s="49"/>
      <c r="J21" s="49"/>
      <c r="K21" s="49"/>
      <c r="L21" s="49"/>
      <c r="M21" s="49"/>
      <c r="N21" s="49"/>
      <c r="O21" s="49"/>
    </row>
    <row r="22" spans="1:15" s="37" customFormat="1" ht="45">
      <c r="A22" s="40"/>
      <c r="B22" s="32"/>
      <c r="C22" s="67" t="s">
        <v>59</v>
      </c>
      <c r="D22" s="67" t="s">
        <v>58</v>
      </c>
      <c r="E22" s="69" t="s">
        <v>60</v>
      </c>
      <c r="F22" s="36"/>
      <c r="G22" s="49"/>
      <c r="H22" s="49"/>
      <c r="I22" s="49"/>
      <c r="J22" s="49"/>
      <c r="K22" s="49"/>
      <c r="L22" s="49"/>
      <c r="M22" s="49"/>
      <c r="N22" s="49"/>
      <c r="O22" s="49"/>
    </row>
    <row r="23" spans="1:15" ht="18.75">
      <c r="A23" s="50" t="s">
        <v>30</v>
      </c>
      <c r="B23" s="51" t="s">
        <v>31</v>
      </c>
      <c r="C23" s="39">
        <f>66+33</f>
        <v>99</v>
      </c>
      <c r="D23" s="36">
        <f>15+16+C36+21</f>
        <v>55</v>
      </c>
      <c r="E23" s="71">
        <f>C23-D23</f>
        <v>44</v>
      </c>
      <c r="F23" s="68"/>
      <c r="G23" s="30" t="str">
        <f t="shared" ref="G23:O23" si="0">IF(G18&gt;3,"L","")</f>
        <v/>
      </c>
      <c r="H23" s="30" t="str">
        <f t="shared" si="0"/>
        <v/>
      </c>
      <c r="I23" s="30" t="str">
        <f t="shared" si="0"/>
        <v/>
      </c>
      <c r="J23" s="30" t="str">
        <f t="shared" si="0"/>
        <v/>
      </c>
      <c r="K23" s="30" t="str">
        <f t="shared" si="0"/>
        <v/>
      </c>
      <c r="L23" s="30" t="str">
        <f t="shared" si="0"/>
        <v/>
      </c>
      <c r="M23" s="30" t="str">
        <f t="shared" si="0"/>
        <v/>
      </c>
      <c r="N23" s="30" t="str">
        <f t="shared" si="0"/>
        <v/>
      </c>
      <c r="O23" s="30" t="str">
        <f t="shared" si="0"/>
        <v/>
      </c>
    </row>
    <row r="24" spans="1:15" ht="18.75">
      <c r="A24" s="50" t="s">
        <v>34</v>
      </c>
      <c r="B24" s="51" t="s">
        <v>9</v>
      </c>
      <c r="C24" s="39">
        <f>66+33</f>
        <v>99</v>
      </c>
      <c r="D24" s="39">
        <f>16+24+C37</f>
        <v>41</v>
      </c>
      <c r="E24" s="71">
        <f t="shared" ref="E24:E32" si="1">C24-D24</f>
        <v>58</v>
      </c>
    </row>
    <row r="25" spans="1:15" ht="18.75">
      <c r="A25" s="50" t="s">
        <v>35</v>
      </c>
      <c r="B25" s="51" t="s">
        <v>36</v>
      </c>
      <c r="C25" s="39">
        <f>66+33</f>
        <v>99</v>
      </c>
      <c r="D25" s="39">
        <f>+C38</f>
        <v>0</v>
      </c>
      <c r="E25" s="71">
        <f t="shared" si="1"/>
        <v>99</v>
      </c>
    </row>
    <row r="26" spans="1:15" ht="18.75">
      <c r="A26" s="50" t="s">
        <v>37</v>
      </c>
      <c r="B26" s="51" t="s">
        <v>38</v>
      </c>
      <c r="C26" s="39">
        <v>66</v>
      </c>
      <c r="D26" s="39">
        <f>16+14+21+C39+14</f>
        <v>68</v>
      </c>
      <c r="E26" s="78">
        <f>C26-D26</f>
        <v>-2</v>
      </c>
    </row>
    <row r="27" spans="1:15" ht="18.75">
      <c r="A27" s="50" t="s">
        <v>40</v>
      </c>
      <c r="B27" s="51" t="s">
        <v>13</v>
      </c>
      <c r="C27" s="39">
        <v>33</v>
      </c>
      <c r="D27" s="39">
        <f>21+C40</f>
        <v>21</v>
      </c>
      <c r="E27" s="71">
        <f t="shared" si="1"/>
        <v>12</v>
      </c>
    </row>
    <row r="28" spans="1:15" ht="18.75">
      <c r="A28" s="50" t="s">
        <v>43</v>
      </c>
      <c r="B28" s="51" t="s">
        <v>44</v>
      </c>
      <c r="C28" s="39">
        <v>33</v>
      </c>
      <c r="D28" s="39">
        <v>21</v>
      </c>
      <c r="E28" s="71">
        <f t="shared" si="1"/>
        <v>12</v>
      </c>
    </row>
    <row r="29" spans="1:15" ht="18.75">
      <c r="A29" s="50" t="s">
        <v>46</v>
      </c>
      <c r="B29" s="51" t="s">
        <v>15</v>
      </c>
      <c r="C29" s="39">
        <v>33</v>
      </c>
      <c r="D29" s="39">
        <v>0</v>
      </c>
      <c r="E29" s="71">
        <f t="shared" si="1"/>
        <v>33</v>
      </c>
    </row>
    <row r="30" spans="1:15" ht="18.75">
      <c r="A30" s="50" t="s">
        <v>48</v>
      </c>
      <c r="B30" s="51" t="s">
        <v>16</v>
      </c>
      <c r="C30" s="39">
        <v>33</v>
      </c>
      <c r="D30" s="39">
        <v>0</v>
      </c>
      <c r="E30" s="71">
        <f t="shared" si="1"/>
        <v>33</v>
      </c>
    </row>
    <row r="31" spans="1:15" ht="18.75">
      <c r="A31" s="50" t="s">
        <v>50</v>
      </c>
      <c r="B31" s="51" t="s">
        <v>51</v>
      </c>
      <c r="C31" s="39"/>
      <c r="D31" s="39"/>
      <c r="E31" s="71">
        <f t="shared" si="1"/>
        <v>0</v>
      </c>
    </row>
    <row r="32" spans="1:15" ht="18.75">
      <c r="A32" s="50" t="s">
        <v>53</v>
      </c>
      <c r="B32" s="51" t="s">
        <v>54</v>
      </c>
      <c r="C32" s="39"/>
      <c r="D32" s="39"/>
      <c r="E32" s="71">
        <f t="shared" si="1"/>
        <v>0</v>
      </c>
    </row>
    <row r="34" spans="1:3" s="37" customFormat="1">
      <c r="B34" s="76" t="s">
        <v>61</v>
      </c>
      <c r="C34" s="77"/>
    </row>
    <row r="36" spans="1:3">
      <c r="A36" s="50" t="s">
        <v>30</v>
      </c>
      <c r="B36" s="51" t="s">
        <v>31</v>
      </c>
      <c r="C36" s="39">
        <f>1+1+1</f>
        <v>3</v>
      </c>
    </row>
    <row r="37" spans="1:3">
      <c r="A37" s="50" t="s">
        <v>34</v>
      </c>
      <c r="B37" s="51" t="s">
        <v>9</v>
      </c>
      <c r="C37" s="39">
        <v>1</v>
      </c>
    </row>
    <row r="38" spans="1:3">
      <c r="A38" s="50" t="s">
        <v>35</v>
      </c>
      <c r="B38" s="51" t="s">
        <v>36</v>
      </c>
      <c r="C38" s="39"/>
    </row>
    <row r="39" spans="1:3">
      <c r="A39" s="50" t="s">
        <v>37</v>
      </c>
      <c r="B39" s="51" t="s">
        <v>38</v>
      </c>
      <c r="C39" s="39">
        <f>1+1+1</f>
        <v>3</v>
      </c>
    </row>
    <row r="40" spans="1:3">
      <c r="A40" s="50" t="s">
        <v>40</v>
      </c>
      <c r="B40" s="51" t="s">
        <v>13</v>
      </c>
      <c r="C40" s="39"/>
    </row>
    <row r="41" spans="1:3">
      <c r="A41" s="50" t="s">
        <v>43</v>
      </c>
      <c r="B41" s="51" t="s">
        <v>44</v>
      </c>
      <c r="C41" s="39"/>
    </row>
    <row r="42" spans="1:3">
      <c r="A42" s="50" t="s">
        <v>46</v>
      </c>
      <c r="B42" s="51" t="s">
        <v>15</v>
      </c>
      <c r="C42" s="39"/>
    </row>
    <row r="43" spans="1:3">
      <c r="A43" s="50" t="s">
        <v>48</v>
      </c>
      <c r="B43" s="51" t="s">
        <v>16</v>
      </c>
      <c r="C43" s="39">
        <v>1</v>
      </c>
    </row>
    <row r="44" spans="1:3">
      <c r="A44" s="50" t="s">
        <v>50</v>
      </c>
      <c r="B44" s="51" t="s">
        <v>51</v>
      </c>
      <c r="C44" s="39"/>
    </row>
    <row r="45" spans="1:3">
      <c r="A45" s="50" t="s">
        <v>53</v>
      </c>
      <c r="B45" s="51" t="s">
        <v>54</v>
      </c>
      <c r="C45" s="39"/>
    </row>
  </sheetData>
  <mergeCells count="1">
    <mergeCell ref="E9:O9"/>
  </mergeCells>
  <conditionalFormatting sqref="G8:O8">
    <cfRule type="containsText" dxfId="8" priority="4" operator="containsText" text="S">
      <formula>NOT(ISERROR(SEARCH("S",G8)))</formula>
    </cfRule>
  </conditionalFormatting>
  <conditionalFormatting sqref="G23:O23 G11:O17">
    <cfRule type="cellIs" dxfId="7" priority="1" operator="equal">
      <formula>1</formula>
    </cfRule>
  </conditionalFormatting>
  <pageMargins left="0.19685039370078741" right="0.19685039370078741" top="0.74803149606299213" bottom="0.19685039370078741" header="0.31496062992125984" footer="0.23622047244094491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J23"/>
  <sheetViews>
    <sheetView showGridLines="0" workbookViewId="0">
      <selection activeCell="E25" sqref="E25"/>
    </sheetView>
  </sheetViews>
  <sheetFormatPr baseColWidth="10" defaultRowHeight="15"/>
  <cols>
    <col min="1" max="1" width="27.7109375" customWidth="1"/>
    <col min="2" max="2" width="14" bestFit="1" customWidth="1"/>
    <col min="6" max="36" width="4.28515625" customWidth="1"/>
  </cols>
  <sheetData>
    <row r="2" spans="1:36" ht="21">
      <c r="A2" s="7" t="s">
        <v>0</v>
      </c>
      <c r="B2" s="6"/>
      <c r="C2" s="8" t="str">
        <f>TEXT(B4,"mmmm")</f>
        <v>mars</v>
      </c>
    </row>
    <row r="4" spans="1:36">
      <c r="A4" s="3" t="s">
        <v>1</v>
      </c>
      <c r="B4" s="5">
        <v>42795</v>
      </c>
    </row>
    <row r="5" spans="1:36">
      <c r="A5" s="3" t="s">
        <v>2</v>
      </c>
      <c r="B5" s="5">
        <f>EOMONTH(B4,0)</f>
        <v>42825</v>
      </c>
    </row>
    <row r="6" spans="1:36">
      <c r="B6" s="12">
        <f ca="1">TODAY()</f>
        <v>43370</v>
      </c>
    </row>
    <row r="7" spans="1:36" ht="54.75">
      <c r="F7" s="11">
        <f>B4</f>
        <v>42795</v>
      </c>
      <c r="G7" s="11">
        <f>F7+1</f>
        <v>42796</v>
      </c>
      <c r="H7" s="11">
        <f t="shared" ref="H7:AI7" si="0">G7+1</f>
        <v>42797</v>
      </c>
      <c r="I7" s="11">
        <f t="shared" si="0"/>
        <v>42798</v>
      </c>
      <c r="J7" s="11">
        <f t="shared" si="0"/>
        <v>42799</v>
      </c>
      <c r="K7" s="11">
        <f t="shared" si="0"/>
        <v>42800</v>
      </c>
      <c r="L7" s="11">
        <f t="shared" si="0"/>
        <v>42801</v>
      </c>
      <c r="M7" s="11">
        <f t="shared" si="0"/>
        <v>42802</v>
      </c>
      <c r="N7" s="11">
        <f t="shared" si="0"/>
        <v>42803</v>
      </c>
      <c r="O7" s="11">
        <f t="shared" si="0"/>
        <v>42804</v>
      </c>
      <c r="P7" s="11">
        <f t="shared" si="0"/>
        <v>42805</v>
      </c>
      <c r="Q7" s="11">
        <f t="shared" si="0"/>
        <v>42806</v>
      </c>
      <c r="R7" s="11">
        <f t="shared" si="0"/>
        <v>42807</v>
      </c>
      <c r="S7" s="11">
        <f t="shared" si="0"/>
        <v>42808</v>
      </c>
      <c r="T7" s="11">
        <f t="shared" si="0"/>
        <v>42809</v>
      </c>
      <c r="U7" s="11">
        <f t="shared" si="0"/>
        <v>42810</v>
      </c>
      <c r="V7" s="11">
        <f t="shared" si="0"/>
        <v>42811</v>
      </c>
      <c r="W7" s="11">
        <f t="shared" si="0"/>
        <v>42812</v>
      </c>
      <c r="X7" s="11">
        <f t="shared" si="0"/>
        <v>42813</v>
      </c>
      <c r="Y7" s="11">
        <f t="shared" si="0"/>
        <v>42814</v>
      </c>
      <c r="Z7" s="11">
        <f t="shared" si="0"/>
        <v>42815</v>
      </c>
      <c r="AA7" s="11">
        <f t="shared" si="0"/>
        <v>42816</v>
      </c>
      <c r="AB7" s="11">
        <f t="shared" si="0"/>
        <v>42817</v>
      </c>
      <c r="AC7" s="11">
        <f t="shared" si="0"/>
        <v>42818</v>
      </c>
      <c r="AD7" s="11">
        <f t="shared" si="0"/>
        <v>42819</v>
      </c>
      <c r="AE7" s="11">
        <f t="shared" si="0"/>
        <v>42820</v>
      </c>
      <c r="AF7" s="11">
        <f t="shared" si="0"/>
        <v>42821</v>
      </c>
      <c r="AG7" s="11">
        <f t="shared" si="0"/>
        <v>42822</v>
      </c>
      <c r="AH7" s="11">
        <f t="shared" si="0"/>
        <v>42823</v>
      </c>
      <c r="AI7" s="11">
        <f t="shared" si="0"/>
        <v>42824</v>
      </c>
      <c r="AJ7" s="11">
        <f>IFERROR(IF(AI7+1&gt;B5,"",AI7+1),"")</f>
        <v>42825</v>
      </c>
    </row>
    <row r="8" spans="1:36">
      <c r="G8" s="9"/>
    </row>
    <row r="9" spans="1:36" s="1" customFormat="1" ht="24" customHeight="1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/>
      </c>
      <c r="J9" s="10" t="str">
        <f t="shared" si="1"/>
        <v/>
      </c>
      <c r="K9" s="10" t="str">
        <f t="shared" si="1"/>
        <v>S 10</v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>S 11</v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0" t="str">
        <f t="shared" si="1"/>
        <v/>
      </c>
      <c r="X9" s="10" t="str">
        <f t="shared" si="1"/>
        <v/>
      </c>
      <c r="Y9" s="10" t="str">
        <f t="shared" si="1"/>
        <v>S 12</v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/>
      </c>
      <c r="AD9" s="10" t="str">
        <f t="shared" si="1"/>
        <v/>
      </c>
      <c r="AE9" s="10" t="str">
        <f t="shared" si="1"/>
        <v/>
      </c>
      <c r="AF9" s="10" t="str">
        <f t="shared" si="1"/>
        <v>S 13</v>
      </c>
      <c r="AG9" s="10" t="str">
        <f t="shared" si="1"/>
        <v/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/>
      </c>
    </row>
    <row r="10" spans="1:36">
      <c r="B10" s="87" t="s">
        <v>6</v>
      </c>
      <c r="C10" s="87"/>
      <c r="D10" s="87" t="s">
        <v>7</v>
      </c>
      <c r="E10" s="82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>
        <f>IFERROR(DAY(AJ7),"")</f>
        <v>31</v>
      </c>
    </row>
    <row r="11" spans="1:36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M</v>
      </c>
      <c r="G11" s="17" t="str">
        <f t="shared" ref="G11:AI11" si="3">CHOOSE(WEEKDAY(G7),"D","L","M","M","J","V","S")</f>
        <v>J</v>
      </c>
      <c r="H11" s="17" t="str">
        <f t="shared" si="3"/>
        <v>V</v>
      </c>
      <c r="I11" s="17" t="str">
        <f t="shared" si="3"/>
        <v>S</v>
      </c>
      <c r="J11" s="17" t="str">
        <f t="shared" si="3"/>
        <v>D</v>
      </c>
      <c r="K11" s="17" t="str">
        <f t="shared" si="3"/>
        <v>L</v>
      </c>
      <c r="L11" s="17" t="str">
        <f t="shared" si="3"/>
        <v>M</v>
      </c>
      <c r="M11" s="17" t="str">
        <f t="shared" si="3"/>
        <v>M</v>
      </c>
      <c r="N11" s="17" t="str">
        <f t="shared" si="3"/>
        <v>J</v>
      </c>
      <c r="O11" s="17" t="str">
        <f t="shared" si="3"/>
        <v>V</v>
      </c>
      <c r="P11" s="17" t="str">
        <f t="shared" si="3"/>
        <v>S</v>
      </c>
      <c r="Q11" s="17" t="str">
        <f t="shared" si="3"/>
        <v>D</v>
      </c>
      <c r="R11" s="17" t="str">
        <f t="shared" si="3"/>
        <v>L</v>
      </c>
      <c r="S11" s="17" t="str">
        <f t="shared" si="3"/>
        <v>M</v>
      </c>
      <c r="T11" s="17" t="str">
        <f t="shared" si="3"/>
        <v>M</v>
      </c>
      <c r="U11" s="17" t="str">
        <f t="shared" si="3"/>
        <v>J</v>
      </c>
      <c r="V11" s="17" t="str">
        <f t="shared" si="3"/>
        <v>V</v>
      </c>
      <c r="W11" s="17" t="str">
        <f t="shared" si="3"/>
        <v>S</v>
      </c>
      <c r="X11" s="17" t="str">
        <f t="shared" si="3"/>
        <v>D</v>
      </c>
      <c r="Y11" s="17" t="str">
        <f t="shared" si="3"/>
        <v>L</v>
      </c>
      <c r="Z11" s="17" t="str">
        <f t="shared" si="3"/>
        <v>M</v>
      </c>
      <c r="AA11" s="17" t="str">
        <f t="shared" si="3"/>
        <v>M</v>
      </c>
      <c r="AB11" s="17" t="str">
        <f t="shared" si="3"/>
        <v>J</v>
      </c>
      <c r="AC11" s="17" t="str">
        <f t="shared" si="3"/>
        <v>V</v>
      </c>
      <c r="AD11" s="17" t="str">
        <f t="shared" si="3"/>
        <v>S</v>
      </c>
      <c r="AE11" s="17" t="str">
        <f t="shared" si="3"/>
        <v>D</v>
      </c>
      <c r="AF11" s="17" t="str">
        <f t="shared" si="3"/>
        <v>L</v>
      </c>
      <c r="AG11" s="17" t="str">
        <f t="shared" si="3"/>
        <v>M</v>
      </c>
      <c r="AH11" s="17" t="str">
        <f t="shared" si="3"/>
        <v>M</v>
      </c>
      <c r="AI11" s="17" t="str">
        <f t="shared" si="3"/>
        <v>J</v>
      </c>
      <c r="AJ11" s="18" t="str">
        <f>IFERROR(CHOOSE(WEEKDAY(AJ7),"D","L","M","M","J","V","S"),"")</f>
        <v>V</v>
      </c>
    </row>
    <row r="12" spans="1:36">
      <c r="A12" s="2" t="s">
        <v>8</v>
      </c>
      <c r="B12" s="2">
        <v>1</v>
      </c>
      <c r="C12" s="2">
        <v>5</v>
      </c>
      <c r="D12" s="2">
        <v>10</v>
      </c>
      <c r="E12" s="14">
        <v>31</v>
      </c>
      <c r="F12" s="21">
        <f>IF(OR(AND(F$10&gt;=$B12,F$10&lt;=$C12),AND(F$10&gt;=$D12,F$10&lt;=$E12)),1,"")</f>
        <v>1</v>
      </c>
      <c r="G12" s="22">
        <f t="shared" ref="G12:AJ20" si="4">IF(OR(AND(G$10&gt;=$B12,G$10&lt;=$C12),AND(G$10&gt;=$D12,G$10&lt;=$E12)),1,"")</f>
        <v>1</v>
      </c>
      <c r="H12" s="22">
        <f t="shared" si="4"/>
        <v>1</v>
      </c>
      <c r="I12" s="22">
        <f t="shared" si="4"/>
        <v>1</v>
      </c>
      <c r="J12" s="22">
        <f t="shared" si="4"/>
        <v>1</v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>
        <f t="shared" si="4"/>
        <v>1</v>
      </c>
      <c r="P12" s="22">
        <f t="shared" si="4"/>
        <v>1</v>
      </c>
      <c r="Q12" s="22">
        <f t="shared" si="4"/>
        <v>1</v>
      </c>
      <c r="R12" s="22">
        <f t="shared" si="4"/>
        <v>1</v>
      </c>
      <c r="S12" s="22">
        <f t="shared" si="4"/>
        <v>1</v>
      </c>
      <c r="T12" s="22">
        <f t="shared" si="4"/>
        <v>1</v>
      </c>
      <c r="U12" s="22">
        <f t="shared" si="4"/>
        <v>1</v>
      </c>
      <c r="V12" s="22">
        <f t="shared" si="4"/>
        <v>1</v>
      </c>
      <c r="W12" s="22">
        <f t="shared" si="4"/>
        <v>1</v>
      </c>
      <c r="X12" s="22">
        <f t="shared" si="4"/>
        <v>1</v>
      </c>
      <c r="Y12" s="22">
        <f t="shared" si="4"/>
        <v>1</v>
      </c>
      <c r="Z12" s="22">
        <f t="shared" si="4"/>
        <v>1</v>
      </c>
      <c r="AA12" s="22">
        <f t="shared" si="4"/>
        <v>1</v>
      </c>
      <c r="AB12" s="22">
        <f t="shared" si="4"/>
        <v>1</v>
      </c>
      <c r="AC12" s="22">
        <f t="shared" si="4"/>
        <v>1</v>
      </c>
      <c r="AD12" s="22">
        <f t="shared" si="4"/>
        <v>1</v>
      </c>
      <c r="AE12" s="22">
        <f t="shared" si="4"/>
        <v>1</v>
      </c>
      <c r="AF12" s="22">
        <f t="shared" si="4"/>
        <v>1</v>
      </c>
      <c r="AG12" s="22">
        <f t="shared" si="4"/>
        <v>1</v>
      </c>
      <c r="AH12" s="22">
        <f t="shared" si="4"/>
        <v>1</v>
      </c>
      <c r="AI12" s="22">
        <f t="shared" si="4"/>
        <v>1</v>
      </c>
      <c r="AJ12" s="23">
        <f t="shared" si="4"/>
        <v>1</v>
      </c>
    </row>
    <row r="13" spans="1:36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 t="str">
        <f t="shared" si="4"/>
        <v/>
      </c>
    </row>
    <row r="14" spans="1:36">
      <c r="A14" s="2" t="s">
        <v>10</v>
      </c>
      <c r="B14" s="2">
        <v>4</v>
      </c>
      <c r="C14" s="2">
        <v>6</v>
      </c>
      <c r="D14" s="2">
        <v>10</v>
      </c>
      <c r="E14" s="14">
        <v>25</v>
      </c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>
        <f t="shared" si="4"/>
        <v>1</v>
      </c>
      <c r="J14" s="22">
        <f t="shared" si="4"/>
        <v>1</v>
      </c>
      <c r="K14" s="22">
        <f t="shared" si="4"/>
        <v>1</v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>
        <f t="shared" si="4"/>
        <v>1</v>
      </c>
      <c r="P14" s="22">
        <f t="shared" si="4"/>
        <v>1</v>
      </c>
      <c r="Q14" s="22">
        <f t="shared" si="4"/>
        <v>1</v>
      </c>
      <c r="R14" s="22">
        <f t="shared" si="4"/>
        <v>1</v>
      </c>
      <c r="S14" s="22">
        <f t="shared" si="4"/>
        <v>1</v>
      </c>
      <c r="T14" s="22">
        <f t="shared" si="4"/>
        <v>1</v>
      </c>
      <c r="U14" s="22">
        <f t="shared" si="4"/>
        <v>1</v>
      </c>
      <c r="V14" s="22">
        <f t="shared" si="4"/>
        <v>1</v>
      </c>
      <c r="W14" s="22">
        <f t="shared" si="4"/>
        <v>1</v>
      </c>
      <c r="X14" s="22">
        <f t="shared" si="4"/>
        <v>1</v>
      </c>
      <c r="Y14" s="22">
        <f t="shared" si="4"/>
        <v>1</v>
      </c>
      <c r="Z14" s="22">
        <f t="shared" si="4"/>
        <v>1</v>
      </c>
      <c r="AA14" s="22">
        <f t="shared" si="4"/>
        <v>1</v>
      </c>
      <c r="AB14" s="22">
        <f t="shared" si="4"/>
        <v>1</v>
      </c>
      <c r="AC14" s="22">
        <f t="shared" si="4"/>
        <v>1</v>
      </c>
      <c r="AD14" s="22">
        <f t="shared" si="4"/>
        <v>1</v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 t="str">
        <f t="shared" si="4"/>
        <v/>
      </c>
    </row>
    <row r="15" spans="1:36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 t="str">
        <f t="shared" si="4"/>
        <v/>
      </c>
    </row>
    <row r="16" spans="1:36">
      <c r="A16" s="2" t="s">
        <v>12</v>
      </c>
      <c r="B16" s="2">
        <v>3</v>
      </c>
      <c r="C16" s="2">
        <v>6</v>
      </c>
      <c r="D16" s="2">
        <v>9</v>
      </c>
      <c r="E16" s="14">
        <v>27</v>
      </c>
      <c r="F16" s="21" t="str">
        <f t="shared" si="5"/>
        <v/>
      </c>
      <c r="G16" s="22" t="str">
        <f t="shared" si="4"/>
        <v/>
      </c>
      <c r="H16" s="22">
        <f t="shared" si="4"/>
        <v>1</v>
      </c>
      <c r="I16" s="22">
        <f t="shared" si="4"/>
        <v>1</v>
      </c>
      <c r="J16" s="22">
        <f t="shared" si="4"/>
        <v>1</v>
      </c>
      <c r="K16" s="22">
        <f t="shared" si="4"/>
        <v>1</v>
      </c>
      <c r="L16" s="22" t="str">
        <f t="shared" si="4"/>
        <v/>
      </c>
      <c r="M16" s="22" t="str">
        <f t="shared" si="4"/>
        <v/>
      </c>
      <c r="N16" s="22">
        <f t="shared" si="4"/>
        <v>1</v>
      </c>
      <c r="O16" s="22">
        <f t="shared" si="4"/>
        <v>1</v>
      </c>
      <c r="P16" s="22">
        <f t="shared" si="4"/>
        <v>1</v>
      </c>
      <c r="Q16" s="22">
        <f t="shared" si="4"/>
        <v>1</v>
      </c>
      <c r="R16" s="22">
        <f t="shared" si="4"/>
        <v>1</v>
      </c>
      <c r="S16" s="22">
        <f t="shared" si="4"/>
        <v>1</v>
      </c>
      <c r="T16" s="22">
        <f t="shared" si="4"/>
        <v>1</v>
      </c>
      <c r="U16" s="22">
        <f t="shared" si="4"/>
        <v>1</v>
      </c>
      <c r="V16" s="22">
        <f t="shared" si="4"/>
        <v>1</v>
      </c>
      <c r="W16" s="22">
        <f t="shared" si="4"/>
        <v>1</v>
      </c>
      <c r="X16" s="22">
        <f t="shared" si="4"/>
        <v>1</v>
      </c>
      <c r="Y16" s="22">
        <f t="shared" si="4"/>
        <v>1</v>
      </c>
      <c r="Z16" s="22">
        <f t="shared" si="4"/>
        <v>1</v>
      </c>
      <c r="AA16" s="22">
        <f t="shared" si="4"/>
        <v>1</v>
      </c>
      <c r="AB16" s="22">
        <f t="shared" si="4"/>
        <v>1</v>
      </c>
      <c r="AC16" s="22">
        <f t="shared" si="4"/>
        <v>1</v>
      </c>
      <c r="AD16" s="22">
        <f t="shared" si="4"/>
        <v>1</v>
      </c>
      <c r="AE16" s="22">
        <f t="shared" si="4"/>
        <v>1</v>
      </c>
      <c r="AF16" s="22">
        <f t="shared" si="4"/>
        <v>1</v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 t="str">
        <f t="shared" si="4"/>
        <v/>
      </c>
    </row>
    <row r="17" spans="1:36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 t="str">
        <f t="shared" si="4"/>
        <v/>
      </c>
    </row>
    <row r="18" spans="1:36">
      <c r="A18" s="2" t="s">
        <v>14</v>
      </c>
      <c r="B18" s="2">
        <v>1</v>
      </c>
      <c r="C18" s="2">
        <v>6</v>
      </c>
      <c r="D18" s="2">
        <v>8</v>
      </c>
      <c r="E18" s="14">
        <v>26</v>
      </c>
      <c r="F18" s="21">
        <f t="shared" si="5"/>
        <v>1</v>
      </c>
      <c r="G18" s="22">
        <f t="shared" si="4"/>
        <v>1</v>
      </c>
      <c r="H18" s="22">
        <f t="shared" si="4"/>
        <v>1</v>
      </c>
      <c r="I18" s="22">
        <f t="shared" si="4"/>
        <v>1</v>
      </c>
      <c r="J18" s="22">
        <f t="shared" si="4"/>
        <v>1</v>
      </c>
      <c r="K18" s="22">
        <f t="shared" si="4"/>
        <v>1</v>
      </c>
      <c r="L18" s="22" t="str">
        <f t="shared" si="4"/>
        <v/>
      </c>
      <c r="M18" s="22">
        <f t="shared" si="4"/>
        <v>1</v>
      </c>
      <c r="N18" s="22">
        <f t="shared" si="4"/>
        <v>1</v>
      </c>
      <c r="O18" s="22">
        <f t="shared" si="4"/>
        <v>1</v>
      </c>
      <c r="P18" s="22">
        <f t="shared" si="4"/>
        <v>1</v>
      </c>
      <c r="Q18" s="22">
        <f t="shared" si="4"/>
        <v>1</v>
      </c>
      <c r="R18" s="22">
        <f t="shared" si="4"/>
        <v>1</v>
      </c>
      <c r="S18" s="22">
        <f t="shared" si="4"/>
        <v>1</v>
      </c>
      <c r="T18" s="22">
        <f t="shared" si="4"/>
        <v>1</v>
      </c>
      <c r="U18" s="22">
        <f t="shared" si="4"/>
        <v>1</v>
      </c>
      <c r="V18" s="22">
        <f t="shared" si="4"/>
        <v>1</v>
      </c>
      <c r="W18" s="22">
        <f t="shared" si="4"/>
        <v>1</v>
      </c>
      <c r="X18" s="22">
        <f t="shared" si="4"/>
        <v>1</v>
      </c>
      <c r="Y18" s="22">
        <f t="shared" si="4"/>
        <v>1</v>
      </c>
      <c r="Z18" s="22">
        <f t="shared" si="4"/>
        <v>1</v>
      </c>
      <c r="AA18" s="22">
        <f t="shared" si="4"/>
        <v>1</v>
      </c>
      <c r="AB18" s="22">
        <f t="shared" si="4"/>
        <v>1</v>
      </c>
      <c r="AC18" s="22">
        <f t="shared" si="4"/>
        <v>1</v>
      </c>
      <c r="AD18" s="22">
        <f t="shared" si="4"/>
        <v>1</v>
      </c>
      <c r="AE18" s="22">
        <f t="shared" si="4"/>
        <v>1</v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 t="str">
        <f t="shared" si="4"/>
        <v/>
      </c>
    </row>
    <row r="19" spans="1:36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 t="str">
        <f t="shared" si="4"/>
        <v/>
      </c>
    </row>
    <row r="20" spans="1:36">
      <c r="A20" s="2" t="s">
        <v>16</v>
      </c>
      <c r="B20" s="2">
        <v>3</v>
      </c>
      <c r="C20" s="2">
        <v>9</v>
      </c>
      <c r="D20" s="2">
        <v>10</v>
      </c>
      <c r="E20" s="14">
        <v>28</v>
      </c>
      <c r="F20" s="24" t="str">
        <f t="shared" si="5"/>
        <v/>
      </c>
      <c r="G20" s="25" t="str">
        <f t="shared" si="4"/>
        <v/>
      </c>
      <c r="H20" s="25">
        <f t="shared" si="4"/>
        <v>1</v>
      </c>
      <c r="I20" s="25">
        <f t="shared" si="4"/>
        <v>1</v>
      </c>
      <c r="J20" s="25">
        <f t="shared" si="4"/>
        <v>1</v>
      </c>
      <c r="K20" s="25">
        <f t="shared" si="4"/>
        <v>1</v>
      </c>
      <c r="L20" s="25">
        <f t="shared" si="4"/>
        <v>1</v>
      </c>
      <c r="M20" s="25">
        <f t="shared" si="4"/>
        <v>1</v>
      </c>
      <c r="N20" s="25">
        <f t="shared" si="4"/>
        <v>1</v>
      </c>
      <c r="O20" s="25">
        <f t="shared" si="4"/>
        <v>1</v>
      </c>
      <c r="P20" s="25">
        <f t="shared" si="4"/>
        <v>1</v>
      </c>
      <c r="Q20" s="25">
        <f t="shared" si="4"/>
        <v>1</v>
      </c>
      <c r="R20" s="25">
        <f t="shared" si="4"/>
        <v>1</v>
      </c>
      <c r="S20" s="25">
        <f t="shared" si="4"/>
        <v>1</v>
      </c>
      <c r="T20" s="25">
        <f t="shared" si="4"/>
        <v>1</v>
      </c>
      <c r="U20" s="25">
        <f t="shared" si="4"/>
        <v>1</v>
      </c>
      <c r="V20" s="25">
        <f t="shared" ref="V20:AJ20" si="6">IF(OR(AND(V$10&gt;=$B20,V$10&lt;=$C20),AND(V$10&gt;=$D20,V$10&lt;=$E20)),1,"")</f>
        <v>1</v>
      </c>
      <c r="W20" s="25">
        <f t="shared" si="6"/>
        <v>1</v>
      </c>
      <c r="X20" s="25">
        <f t="shared" si="6"/>
        <v>1</v>
      </c>
      <c r="Y20" s="25">
        <f t="shared" si="6"/>
        <v>1</v>
      </c>
      <c r="Z20" s="25">
        <f t="shared" si="6"/>
        <v>1</v>
      </c>
      <c r="AA20" s="25">
        <f t="shared" si="6"/>
        <v>1</v>
      </c>
      <c r="AB20" s="25">
        <f t="shared" si="6"/>
        <v>1</v>
      </c>
      <c r="AC20" s="25">
        <f t="shared" si="6"/>
        <v>1</v>
      </c>
      <c r="AD20" s="25">
        <f t="shared" si="6"/>
        <v>1</v>
      </c>
      <c r="AE20" s="25">
        <f t="shared" si="6"/>
        <v>1</v>
      </c>
      <c r="AF20" s="25">
        <f t="shared" si="6"/>
        <v>1</v>
      </c>
      <c r="AG20" s="25">
        <f t="shared" si="6"/>
        <v>1</v>
      </c>
      <c r="AH20" s="25" t="str">
        <f t="shared" si="6"/>
        <v/>
      </c>
      <c r="AI20" s="25" t="str">
        <f t="shared" si="6"/>
        <v/>
      </c>
      <c r="AJ20" s="26" t="str">
        <f t="shared" si="6"/>
        <v/>
      </c>
    </row>
    <row r="21" spans="1:36">
      <c r="A21" s="2"/>
      <c r="B21" s="2"/>
      <c r="C21" s="80" t="s">
        <v>17</v>
      </c>
      <c r="D21" s="88"/>
      <c r="E21" s="88"/>
      <c r="F21" s="27">
        <f>SUM(F12:F20)</f>
        <v>2</v>
      </c>
      <c r="G21" s="28">
        <f t="shared" ref="G21:AJ21" si="7">SUM(G12:G20)</f>
        <v>2</v>
      </c>
      <c r="H21" s="28">
        <f t="shared" si="7"/>
        <v>4</v>
      </c>
      <c r="I21" s="28">
        <f t="shared" si="7"/>
        <v>5</v>
      </c>
      <c r="J21" s="28">
        <f t="shared" si="7"/>
        <v>5</v>
      </c>
      <c r="K21" s="28">
        <f t="shared" si="7"/>
        <v>4</v>
      </c>
      <c r="L21" s="28">
        <f t="shared" si="7"/>
        <v>1</v>
      </c>
      <c r="M21" s="28">
        <f t="shared" si="7"/>
        <v>2</v>
      </c>
      <c r="N21" s="28">
        <f t="shared" si="7"/>
        <v>3</v>
      </c>
      <c r="O21" s="28">
        <f t="shared" si="7"/>
        <v>5</v>
      </c>
      <c r="P21" s="28">
        <f t="shared" si="7"/>
        <v>5</v>
      </c>
      <c r="Q21" s="28">
        <f t="shared" si="7"/>
        <v>5</v>
      </c>
      <c r="R21" s="28">
        <f t="shared" si="7"/>
        <v>5</v>
      </c>
      <c r="S21" s="28">
        <f t="shared" si="7"/>
        <v>5</v>
      </c>
      <c r="T21" s="28">
        <f t="shared" si="7"/>
        <v>5</v>
      </c>
      <c r="U21" s="28">
        <f t="shared" si="7"/>
        <v>5</v>
      </c>
      <c r="V21" s="28">
        <f t="shared" si="7"/>
        <v>5</v>
      </c>
      <c r="W21" s="28">
        <f t="shared" si="7"/>
        <v>5</v>
      </c>
      <c r="X21" s="28">
        <f t="shared" si="7"/>
        <v>5</v>
      </c>
      <c r="Y21" s="28">
        <f t="shared" si="7"/>
        <v>5</v>
      </c>
      <c r="Z21" s="28">
        <f t="shared" si="7"/>
        <v>5</v>
      </c>
      <c r="AA21" s="28">
        <f t="shared" si="7"/>
        <v>5</v>
      </c>
      <c r="AB21" s="28">
        <f t="shared" si="7"/>
        <v>5</v>
      </c>
      <c r="AC21" s="28">
        <f t="shared" si="7"/>
        <v>5</v>
      </c>
      <c r="AD21" s="28">
        <f t="shared" si="7"/>
        <v>5</v>
      </c>
      <c r="AE21" s="28">
        <f t="shared" si="7"/>
        <v>4</v>
      </c>
      <c r="AF21" s="28">
        <f t="shared" si="7"/>
        <v>3</v>
      </c>
      <c r="AG21" s="28">
        <f t="shared" si="7"/>
        <v>2</v>
      </c>
      <c r="AH21" s="28">
        <f t="shared" si="7"/>
        <v>1</v>
      </c>
      <c r="AI21" s="28">
        <f t="shared" si="7"/>
        <v>1</v>
      </c>
      <c r="AJ21" s="28">
        <f t="shared" si="7"/>
        <v>1</v>
      </c>
    </row>
    <row r="22" spans="1:36" ht="15.75">
      <c r="F22" s="30" t="str">
        <f>IF(F21&gt;3,"L","")</f>
        <v/>
      </c>
      <c r="G22" s="30" t="str">
        <f t="shared" ref="G22:AJ22" si="8">IF(G21&gt;3,"L","")</f>
        <v/>
      </c>
      <c r="H22" s="30" t="str">
        <f t="shared" si="8"/>
        <v>L</v>
      </c>
      <c r="I22" s="30" t="str">
        <f t="shared" si="8"/>
        <v>L</v>
      </c>
      <c r="J22" s="30" t="str">
        <f t="shared" si="8"/>
        <v>L</v>
      </c>
      <c r="K22" s="30" t="str">
        <f t="shared" si="8"/>
        <v>L</v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>L</v>
      </c>
      <c r="P22" s="30" t="str">
        <f t="shared" si="8"/>
        <v>L</v>
      </c>
      <c r="Q22" s="30" t="str">
        <f t="shared" si="8"/>
        <v>L</v>
      </c>
      <c r="R22" s="30" t="str">
        <f t="shared" si="8"/>
        <v>L</v>
      </c>
      <c r="S22" s="30" t="str">
        <f t="shared" si="8"/>
        <v>L</v>
      </c>
      <c r="T22" s="30" t="str">
        <f t="shared" si="8"/>
        <v>L</v>
      </c>
      <c r="U22" s="30" t="str">
        <f t="shared" si="8"/>
        <v>L</v>
      </c>
      <c r="V22" s="30" t="str">
        <f t="shared" si="8"/>
        <v>L</v>
      </c>
      <c r="W22" s="30" t="str">
        <f t="shared" si="8"/>
        <v>L</v>
      </c>
      <c r="X22" s="30" t="str">
        <f t="shared" si="8"/>
        <v>L</v>
      </c>
      <c r="Y22" s="30" t="str">
        <f t="shared" si="8"/>
        <v>L</v>
      </c>
      <c r="Z22" s="30" t="str">
        <f t="shared" si="8"/>
        <v>L</v>
      </c>
      <c r="AA22" s="30" t="str">
        <f t="shared" si="8"/>
        <v>L</v>
      </c>
      <c r="AB22" s="30" t="str">
        <f t="shared" si="8"/>
        <v>L</v>
      </c>
      <c r="AC22" s="30" t="str">
        <f t="shared" si="8"/>
        <v>L</v>
      </c>
      <c r="AD22" s="30" t="str">
        <f t="shared" si="8"/>
        <v>L</v>
      </c>
      <c r="AE22" s="30" t="str">
        <f t="shared" si="8"/>
        <v>L</v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 t="str">
        <f t="shared" si="8"/>
        <v/>
      </c>
    </row>
    <row r="23" spans="1:36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6" priority="5" operator="equal">
      <formula>$B$6</formula>
    </cfRule>
  </conditionalFormatting>
  <conditionalFormatting sqref="F9:AJ9">
    <cfRule type="containsText" dxfId="5" priority="4" operator="containsText" text="S">
      <formula>NOT(ISERROR(SEARCH("S",F9)))</formula>
    </cfRule>
  </conditionalFormatting>
  <conditionalFormatting sqref="F11:AI11">
    <cfRule type="containsText" dxfId="4" priority="2" operator="containsText" text="D">
      <formula>NOT(ISERROR(SEARCH("D",F11)))</formula>
    </cfRule>
    <cfRule type="containsText" dxfId="3" priority="3" operator="containsText" text="S">
      <formula>NOT(ISERROR(SEARCH("S",F11)))</formula>
    </cfRule>
  </conditionalFormatting>
  <conditionalFormatting sqref="F12:AJ20 F22:AJ22">
    <cfRule type="cellIs" dxfId="2" priority="1" operator="equal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O44"/>
  <sheetViews>
    <sheetView showGridLines="0" topLeftCell="A16" workbookViewId="0">
      <selection activeCell="H34" sqref="H34"/>
    </sheetView>
  </sheetViews>
  <sheetFormatPr baseColWidth="10" defaultRowHeight="15"/>
  <cols>
    <col min="1" max="1" width="11.42578125" style="37"/>
    <col min="2" max="2" width="27.7109375" style="37" customWidth="1"/>
    <col min="3" max="3" width="12" style="37" customWidth="1"/>
    <col min="4" max="4" width="11.42578125" style="37"/>
    <col min="5" max="5" width="13.5703125" style="37" customWidth="1"/>
    <col min="6" max="6" width="11.42578125" style="37"/>
    <col min="7" max="7" width="9.42578125" style="37" customWidth="1"/>
    <col min="8" max="8" width="8.85546875" style="37" customWidth="1"/>
    <col min="9" max="9" width="7.7109375" style="37" customWidth="1"/>
    <col min="10" max="10" width="7.5703125" style="37" customWidth="1"/>
    <col min="11" max="11" width="8.140625" style="37" customWidth="1"/>
    <col min="12" max="12" width="8.7109375" style="37" customWidth="1"/>
    <col min="13" max="13" width="7.5703125" style="37" customWidth="1"/>
    <col min="14" max="15" width="6.7109375" style="37" customWidth="1"/>
    <col min="16" max="16384" width="11.42578125" style="37"/>
  </cols>
  <sheetData>
    <row r="2" spans="1:15" ht="21">
      <c r="B2" s="7" t="s">
        <v>0</v>
      </c>
      <c r="C2" s="6"/>
      <c r="D2" s="8">
        <v>2019</v>
      </c>
    </row>
    <row r="4" spans="1:15">
      <c r="B4" s="3" t="s">
        <v>1</v>
      </c>
      <c r="C4" s="5">
        <v>43466</v>
      </c>
    </row>
    <row r="5" spans="1:15">
      <c r="B5" s="3" t="s">
        <v>2</v>
      </c>
      <c r="C5" s="5">
        <v>43830</v>
      </c>
    </row>
    <row r="6" spans="1:15">
      <c r="C6" s="12">
        <f ca="1">TODAY()</f>
        <v>43370</v>
      </c>
    </row>
    <row r="7" spans="1:15">
      <c r="H7" s="9"/>
    </row>
    <row r="8" spans="1:15" s="1" customFormat="1" ht="24" customHeight="1">
      <c r="G8" s="10"/>
      <c r="H8" s="10"/>
      <c r="I8" s="10"/>
      <c r="J8" s="10"/>
      <c r="K8" s="10"/>
      <c r="L8" s="10"/>
      <c r="M8" s="10"/>
      <c r="N8" s="10"/>
      <c r="O8" s="10"/>
    </row>
    <row r="9" spans="1:15">
      <c r="C9" s="52"/>
      <c r="D9" s="52"/>
      <c r="E9" s="86" t="s">
        <v>57</v>
      </c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5" ht="45">
      <c r="A10" s="37" t="s">
        <v>56</v>
      </c>
      <c r="B10" s="57" t="s">
        <v>3</v>
      </c>
      <c r="C10" s="58" t="s">
        <v>23</v>
      </c>
      <c r="D10" s="59">
        <v>43466</v>
      </c>
      <c r="E10" s="59">
        <v>43497</v>
      </c>
      <c r="F10" s="59">
        <v>43525</v>
      </c>
      <c r="G10" s="59">
        <v>43556</v>
      </c>
      <c r="H10" s="59">
        <v>43586</v>
      </c>
      <c r="I10" s="59">
        <v>43617</v>
      </c>
      <c r="J10" s="59">
        <v>43647</v>
      </c>
      <c r="K10" s="59">
        <v>43678</v>
      </c>
      <c r="L10" s="59">
        <v>43709</v>
      </c>
      <c r="M10" s="59">
        <v>43739</v>
      </c>
      <c r="N10" s="59">
        <v>43770</v>
      </c>
      <c r="O10" s="59">
        <v>43800</v>
      </c>
    </row>
    <row r="11" spans="1:15">
      <c r="A11" s="50" t="s">
        <v>30</v>
      </c>
      <c r="B11" s="51" t="s">
        <v>31</v>
      </c>
      <c r="C11" s="31">
        <v>42248</v>
      </c>
      <c r="D11" s="60"/>
      <c r="E11" s="60"/>
      <c r="F11" s="60"/>
      <c r="G11" s="60"/>
      <c r="H11" s="61"/>
      <c r="I11" s="61"/>
      <c r="J11" s="61"/>
      <c r="K11" s="61"/>
      <c r="L11" s="72"/>
      <c r="M11" s="72"/>
      <c r="N11" s="72"/>
      <c r="O11" s="72"/>
    </row>
    <row r="12" spans="1:15">
      <c r="A12" s="50" t="s">
        <v>34</v>
      </c>
      <c r="B12" s="51" t="s">
        <v>9</v>
      </c>
      <c r="C12" s="31">
        <v>42248</v>
      </c>
      <c r="D12" s="61"/>
      <c r="E12" s="61"/>
      <c r="F12" s="61"/>
      <c r="G12" s="61"/>
      <c r="H12" s="61"/>
      <c r="I12" s="61"/>
      <c r="J12" s="61"/>
      <c r="K12" s="61"/>
      <c r="L12" s="73"/>
      <c r="M12" s="73"/>
      <c r="N12" s="73"/>
      <c r="O12" s="73"/>
    </row>
    <row r="13" spans="1:15">
      <c r="A13" s="50" t="s">
        <v>35</v>
      </c>
      <c r="B13" s="51" t="s">
        <v>36</v>
      </c>
      <c r="C13" s="31">
        <v>42248</v>
      </c>
      <c r="D13" s="61"/>
      <c r="E13" s="61"/>
      <c r="F13" s="61"/>
      <c r="G13" s="61"/>
      <c r="H13" s="61"/>
      <c r="I13" s="61"/>
      <c r="J13" s="61"/>
      <c r="K13" s="61"/>
      <c r="L13" s="73"/>
      <c r="M13" s="73"/>
      <c r="N13" s="73"/>
      <c r="O13" s="73"/>
    </row>
    <row r="14" spans="1:15">
      <c r="A14" s="50" t="s">
        <v>37</v>
      </c>
      <c r="B14" s="51" t="s">
        <v>38</v>
      </c>
      <c r="C14" s="31">
        <v>42370</v>
      </c>
      <c r="D14" s="62"/>
      <c r="E14" s="62"/>
      <c r="F14" s="62"/>
      <c r="G14" s="61"/>
      <c r="H14" s="61"/>
      <c r="I14" s="61"/>
      <c r="J14" s="61"/>
      <c r="K14" s="61"/>
      <c r="L14" s="61"/>
      <c r="M14" s="61"/>
      <c r="N14" s="61"/>
      <c r="O14" s="61"/>
    </row>
    <row r="15" spans="1:15">
      <c r="A15" s="50" t="s">
        <v>40</v>
      </c>
      <c r="B15" s="51" t="s">
        <v>13</v>
      </c>
      <c r="C15" s="31">
        <v>42644</v>
      </c>
      <c r="D15" s="62"/>
      <c r="E15" s="62"/>
      <c r="F15" s="62"/>
      <c r="G15" s="61"/>
      <c r="H15" s="61"/>
      <c r="I15" s="61"/>
      <c r="J15" s="61"/>
      <c r="K15" s="61"/>
      <c r="L15" s="61"/>
      <c r="M15" s="73"/>
      <c r="N15" s="73"/>
      <c r="O15" s="73"/>
    </row>
    <row r="16" spans="1:15">
      <c r="A16" s="50" t="s">
        <v>43</v>
      </c>
      <c r="B16" s="51" t="s">
        <v>44</v>
      </c>
      <c r="C16" s="31">
        <v>42857</v>
      </c>
      <c r="D16" s="62"/>
      <c r="E16" s="62"/>
      <c r="F16" s="62"/>
      <c r="G16" s="61"/>
      <c r="H16" s="72"/>
      <c r="I16" s="73"/>
      <c r="J16" s="73"/>
      <c r="K16" s="73"/>
      <c r="L16" s="73"/>
      <c r="M16" s="73"/>
      <c r="N16" s="73"/>
      <c r="O16" s="73"/>
    </row>
    <row r="17" spans="1:15">
      <c r="A17" s="50" t="s">
        <v>46</v>
      </c>
      <c r="B17" s="51" t="s">
        <v>15</v>
      </c>
      <c r="C17" s="31">
        <v>42887</v>
      </c>
      <c r="D17" s="62"/>
      <c r="E17" s="62"/>
      <c r="F17" s="62"/>
      <c r="G17" s="61"/>
      <c r="H17" s="61"/>
      <c r="I17" s="61"/>
      <c r="J17" s="73"/>
      <c r="K17" s="73"/>
      <c r="L17" s="73"/>
      <c r="M17" s="73"/>
      <c r="N17" s="73"/>
      <c r="O17" s="73"/>
    </row>
    <row r="18" spans="1:15">
      <c r="A18" s="50" t="s">
        <v>48</v>
      </c>
      <c r="B18" s="51" t="s">
        <v>16</v>
      </c>
      <c r="C18" s="31">
        <v>42948</v>
      </c>
      <c r="D18" s="75"/>
      <c r="E18" s="75"/>
      <c r="F18" s="75"/>
      <c r="G18" s="63"/>
      <c r="H18" s="63"/>
      <c r="I18" s="63"/>
      <c r="J18" s="63"/>
      <c r="K18" s="63"/>
      <c r="L18" s="74"/>
      <c r="M18" s="74"/>
      <c r="N18" s="74"/>
      <c r="O18" s="74"/>
    </row>
    <row r="19" spans="1:15">
      <c r="A19" s="50" t="s">
        <v>50</v>
      </c>
      <c r="B19" s="51" t="s">
        <v>51</v>
      </c>
      <c r="C19" s="31">
        <v>43282</v>
      </c>
      <c r="D19" s="56"/>
      <c r="E19" s="56"/>
      <c r="F19" s="56"/>
      <c r="G19" s="55"/>
      <c r="H19" s="55"/>
      <c r="I19" s="55"/>
      <c r="J19" s="63"/>
      <c r="K19" s="63"/>
      <c r="L19" s="63"/>
      <c r="M19" s="63"/>
      <c r="N19" s="63"/>
      <c r="O19" s="63"/>
    </row>
    <row r="20" spans="1:15">
      <c r="A20" s="50" t="s">
        <v>53</v>
      </c>
      <c r="B20" s="51" t="s">
        <v>54</v>
      </c>
      <c r="C20" s="31">
        <v>43313</v>
      </c>
      <c r="D20" s="56"/>
      <c r="E20" s="56"/>
      <c r="F20" s="56"/>
      <c r="G20" s="55"/>
      <c r="H20" s="55"/>
      <c r="I20" s="55"/>
      <c r="J20" s="55"/>
      <c r="K20" s="63"/>
      <c r="L20" s="63"/>
      <c r="M20" s="63"/>
      <c r="N20" s="63"/>
      <c r="O20" s="63"/>
    </row>
    <row r="21" spans="1:15">
      <c r="A21" s="64"/>
      <c r="B21" s="65"/>
      <c r="C21" s="66"/>
      <c r="D21" s="70"/>
      <c r="E21" s="36"/>
      <c r="F21" s="36"/>
      <c r="G21" s="49"/>
      <c r="H21" s="49"/>
      <c r="I21" s="49"/>
      <c r="J21" s="49"/>
      <c r="K21" s="49"/>
      <c r="L21" s="49"/>
      <c r="M21" s="49"/>
      <c r="N21" s="49"/>
      <c r="O21" s="49"/>
    </row>
    <row r="22" spans="1:15" ht="45">
      <c r="A22" s="40"/>
      <c r="B22" s="32"/>
      <c r="C22" s="67" t="s">
        <v>59</v>
      </c>
      <c r="D22" s="67" t="s">
        <v>58</v>
      </c>
      <c r="E22" s="69" t="s">
        <v>60</v>
      </c>
      <c r="F22" s="36"/>
      <c r="G22" s="49"/>
      <c r="H22" s="49"/>
      <c r="I22" s="49"/>
      <c r="J22" s="49"/>
      <c r="K22" s="49"/>
      <c r="L22" s="49"/>
      <c r="M22" s="49"/>
      <c r="N22" s="49"/>
      <c r="O22" s="49"/>
    </row>
    <row r="23" spans="1:15" ht="18.75">
      <c r="A23" s="50" t="s">
        <v>30</v>
      </c>
      <c r="B23" s="51" t="s">
        <v>31</v>
      </c>
      <c r="C23" s="39">
        <f>+'planning congés 2018'!E23</f>
        <v>44</v>
      </c>
      <c r="D23" s="36">
        <f>15+16</f>
        <v>31</v>
      </c>
      <c r="E23" s="71">
        <f>C23-D23</f>
        <v>13</v>
      </c>
      <c r="F23" s="68"/>
      <c r="G23" s="30" t="str">
        <f t="shared" ref="G23:O23" si="0">IF(G18&gt;3,"L","")</f>
        <v/>
      </c>
      <c r="H23" s="30" t="str">
        <f t="shared" si="0"/>
        <v/>
      </c>
      <c r="I23" s="30" t="str">
        <f t="shared" si="0"/>
        <v/>
      </c>
      <c r="J23" s="30" t="str">
        <f t="shared" si="0"/>
        <v/>
      </c>
      <c r="K23" s="30" t="str">
        <f t="shared" si="0"/>
        <v/>
      </c>
      <c r="L23" s="30" t="str">
        <f t="shared" si="0"/>
        <v/>
      </c>
      <c r="M23" s="30" t="str">
        <f t="shared" si="0"/>
        <v/>
      </c>
      <c r="N23" s="30" t="str">
        <f t="shared" si="0"/>
        <v/>
      </c>
      <c r="O23" s="30" t="str">
        <f t="shared" si="0"/>
        <v/>
      </c>
    </row>
    <row r="24" spans="1:15" ht="18.75">
      <c r="A24" s="50" t="s">
        <v>34</v>
      </c>
      <c r="B24" s="51" t="s">
        <v>9</v>
      </c>
      <c r="C24" s="39">
        <f>66+33</f>
        <v>99</v>
      </c>
      <c r="D24" s="39">
        <f>16+24+1</f>
        <v>41</v>
      </c>
      <c r="E24" s="71">
        <f t="shared" ref="E24:E32" si="1">C24-D24</f>
        <v>58</v>
      </c>
    </row>
    <row r="25" spans="1:15" ht="18.75">
      <c r="A25" s="50" t="s">
        <v>35</v>
      </c>
      <c r="B25" s="51" t="s">
        <v>36</v>
      </c>
      <c r="C25" s="39">
        <f>66+33</f>
        <v>99</v>
      </c>
      <c r="D25" s="39"/>
      <c r="E25" s="71">
        <f t="shared" si="1"/>
        <v>99</v>
      </c>
    </row>
    <row r="26" spans="1:15" ht="18.75">
      <c r="A26" s="50" t="s">
        <v>37</v>
      </c>
      <c r="B26" s="51" t="s">
        <v>38</v>
      </c>
      <c r="C26" s="39">
        <f>33-2</f>
        <v>31</v>
      </c>
      <c r="D26" s="39">
        <v>0</v>
      </c>
      <c r="E26" s="71">
        <f>C26-D26</f>
        <v>31</v>
      </c>
    </row>
    <row r="27" spans="1:15" ht="18.75">
      <c r="A27" s="50" t="s">
        <v>40</v>
      </c>
      <c r="B27" s="51" t="s">
        <v>13</v>
      </c>
      <c r="C27" s="39">
        <v>66</v>
      </c>
      <c r="D27" s="39">
        <v>21</v>
      </c>
      <c r="E27" s="71">
        <f t="shared" si="1"/>
        <v>45</v>
      </c>
    </row>
    <row r="28" spans="1:15" ht="18.75">
      <c r="A28" s="50" t="s">
        <v>43</v>
      </c>
      <c r="B28" s="51" t="s">
        <v>44</v>
      </c>
      <c r="C28" s="39">
        <v>33</v>
      </c>
      <c r="D28" s="39">
        <v>0</v>
      </c>
      <c r="E28" s="71">
        <f t="shared" si="1"/>
        <v>33</v>
      </c>
    </row>
    <row r="29" spans="1:15" ht="18.75">
      <c r="A29" s="50" t="s">
        <v>46</v>
      </c>
      <c r="B29" s="51" t="s">
        <v>15</v>
      </c>
      <c r="C29" s="39">
        <v>33</v>
      </c>
      <c r="D29" s="39">
        <v>0</v>
      </c>
      <c r="E29" s="71">
        <f t="shared" si="1"/>
        <v>33</v>
      </c>
    </row>
    <row r="30" spans="1:15" ht="18.75">
      <c r="A30" s="50" t="s">
        <v>48</v>
      </c>
      <c r="B30" s="51" t="s">
        <v>16</v>
      </c>
      <c r="C30" s="39">
        <v>33</v>
      </c>
      <c r="D30" s="39">
        <v>0</v>
      </c>
      <c r="E30" s="71">
        <f t="shared" si="1"/>
        <v>33</v>
      </c>
    </row>
    <row r="31" spans="1:15" ht="18.75">
      <c r="A31" s="50" t="s">
        <v>50</v>
      </c>
      <c r="B31" s="51" t="s">
        <v>51</v>
      </c>
      <c r="C31" s="39">
        <v>33</v>
      </c>
      <c r="D31" s="39">
        <v>0</v>
      </c>
      <c r="E31" s="71">
        <f t="shared" si="1"/>
        <v>33</v>
      </c>
    </row>
    <row r="32" spans="1:15" ht="18.75">
      <c r="A32" s="50" t="s">
        <v>53</v>
      </c>
      <c r="B32" s="51" t="s">
        <v>54</v>
      </c>
      <c r="C32" s="39">
        <v>33</v>
      </c>
      <c r="D32" s="39">
        <v>0</v>
      </c>
      <c r="E32" s="71">
        <f t="shared" si="1"/>
        <v>33</v>
      </c>
    </row>
    <row r="33" spans="1:3">
      <c r="B33" s="76" t="s">
        <v>61</v>
      </c>
      <c r="C33" s="77"/>
    </row>
    <row r="35" spans="1:3">
      <c r="A35" s="50" t="s">
        <v>30</v>
      </c>
      <c r="B35" s="51" t="s">
        <v>31</v>
      </c>
      <c r="C35" s="39"/>
    </row>
    <row r="36" spans="1:3">
      <c r="A36" s="50" t="s">
        <v>34</v>
      </c>
      <c r="B36" s="51" t="s">
        <v>9</v>
      </c>
      <c r="C36" s="39"/>
    </row>
    <row r="37" spans="1:3">
      <c r="A37" s="50" t="s">
        <v>35</v>
      </c>
      <c r="B37" s="51" t="s">
        <v>36</v>
      </c>
      <c r="C37" s="39"/>
    </row>
    <row r="38" spans="1:3">
      <c r="A38" s="50" t="s">
        <v>37</v>
      </c>
      <c r="B38" s="51" t="s">
        <v>38</v>
      </c>
      <c r="C38" s="39"/>
    </row>
    <row r="39" spans="1:3">
      <c r="A39" s="50" t="s">
        <v>40</v>
      </c>
      <c r="B39" s="51" t="s">
        <v>13</v>
      </c>
      <c r="C39" s="39"/>
    </row>
    <row r="40" spans="1:3">
      <c r="A40" s="50" t="s">
        <v>43</v>
      </c>
      <c r="B40" s="51" t="s">
        <v>44</v>
      </c>
      <c r="C40" s="39"/>
    </row>
    <row r="41" spans="1:3">
      <c r="A41" s="50" t="s">
        <v>46</v>
      </c>
      <c r="B41" s="51" t="s">
        <v>15</v>
      </c>
      <c r="C41" s="39"/>
    </row>
    <row r="42" spans="1:3">
      <c r="A42" s="50" t="s">
        <v>48</v>
      </c>
      <c r="B42" s="51" t="s">
        <v>16</v>
      </c>
      <c r="C42" s="39"/>
    </row>
    <row r="43" spans="1:3">
      <c r="A43" s="50" t="s">
        <v>50</v>
      </c>
      <c r="B43" s="51" t="s">
        <v>51</v>
      </c>
      <c r="C43" s="39"/>
    </row>
    <row r="44" spans="1:3">
      <c r="A44" s="50" t="s">
        <v>53</v>
      </c>
      <c r="B44" s="51" t="s">
        <v>54</v>
      </c>
      <c r="C44" s="39"/>
    </row>
  </sheetData>
  <mergeCells count="1">
    <mergeCell ref="E9:O9"/>
  </mergeCells>
  <conditionalFormatting sqref="G8:O8">
    <cfRule type="containsText" dxfId="1" priority="2" operator="containsText" text="S">
      <formula>NOT(ISERROR(SEARCH("S",G8)))</formula>
    </cfRule>
  </conditionalFormatting>
  <conditionalFormatting sqref="G23:O23 G11:O17 D11:G13">
    <cfRule type="cellIs" dxfId="0" priority="1" operator="equal">
      <formula>1</formula>
    </cfRule>
  </conditionalFormatting>
  <pageMargins left="0.19685039370078741" right="0.19685039370078741" top="0.74803149606299213" bottom="0.19685039370078741" header="0.31496062992125984" footer="0.23622047244094491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I16"/>
  <sheetViews>
    <sheetView workbookViewId="0">
      <selection activeCell="E23" sqref="E23"/>
    </sheetView>
  </sheetViews>
  <sheetFormatPr baseColWidth="10" defaultRowHeight="15"/>
  <cols>
    <col min="2" max="2" width="28" customWidth="1"/>
    <col min="3" max="3" width="12.7109375" customWidth="1"/>
    <col min="4" max="4" width="20.28515625" customWidth="1"/>
    <col min="6" max="6" width="19.7109375" customWidth="1"/>
    <col min="7" max="7" width="21.7109375" customWidth="1"/>
    <col min="8" max="8" width="24.42578125" customWidth="1"/>
    <col min="9" max="9" width="20.85546875" customWidth="1"/>
  </cols>
  <sheetData>
    <row r="2" spans="1:9">
      <c r="A2" s="37"/>
      <c r="B2" s="37"/>
      <c r="C2" s="37" t="s">
        <v>26</v>
      </c>
      <c r="D2" s="37"/>
      <c r="E2" s="37"/>
      <c r="F2" s="37"/>
      <c r="G2" s="37"/>
      <c r="H2" s="37"/>
      <c r="I2" s="37"/>
    </row>
    <row r="4" spans="1:9" ht="45">
      <c r="A4" s="38" t="s">
        <v>27</v>
      </c>
      <c r="B4" s="38" t="s">
        <v>28</v>
      </c>
      <c r="C4" s="38" t="s">
        <v>23</v>
      </c>
      <c r="D4" s="38">
        <v>2016</v>
      </c>
      <c r="E4" s="38" t="s">
        <v>29</v>
      </c>
      <c r="F4" s="38">
        <v>2017</v>
      </c>
      <c r="G4" s="38">
        <v>2018</v>
      </c>
      <c r="H4" s="38">
        <v>2019</v>
      </c>
      <c r="I4" s="38">
        <v>2020</v>
      </c>
    </row>
    <row r="5" spans="1:9">
      <c r="A5" s="40" t="s">
        <v>30</v>
      </c>
      <c r="B5" s="42" t="s">
        <v>31</v>
      </c>
      <c r="C5" s="41">
        <v>42248</v>
      </c>
      <c r="D5" s="41" t="s">
        <v>32</v>
      </c>
      <c r="E5" s="39" t="s">
        <v>33</v>
      </c>
      <c r="F5" s="41" t="s">
        <v>32</v>
      </c>
      <c r="G5" s="41"/>
      <c r="H5" s="41"/>
      <c r="I5" s="37"/>
    </row>
    <row r="6" spans="1:9">
      <c r="A6" s="40" t="s">
        <v>34</v>
      </c>
      <c r="B6" s="42" t="s">
        <v>9</v>
      </c>
      <c r="C6" s="41">
        <v>42248</v>
      </c>
      <c r="D6" s="41" t="s">
        <v>32</v>
      </c>
      <c r="E6" s="39" t="s">
        <v>33</v>
      </c>
      <c r="F6" s="37"/>
      <c r="G6" s="37"/>
      <c r="H6" s="37"/>
      <c r="I6" s="37"/>
    </row>
    <row r="7" spans="1:9">
      <c r="A7" s="40" t="s">
        <v>35</v>
      </c>
      <c r="B7" s="42" t="s">
        <v>36</v>
      </c>
      <c r="C7" s="41">
        <v>42248</v>
      </c>
      <c r="D7" s="41" t="s">
        <v>32</v>
      </c>
      <c r="E7" s="39" t="s">
        <v>33</v>
      </c>
      <c r="F7" s="37"/>
      <c r="G7" s="37"/>
      <c r="H7" s="37"/>
      <c r="I7" s="37"/>
    </row>
    <row r="8" spans="1:9">
      <c r="A8" s="40" t="s">
        <v>37</v>
      </c>
      <c r="B8" s="42" t="s">
        <v>38</v>
      </c>
      <c r="C8" s="41">
        <v>42370</v>
      </c>
      <c r="D8" s="41"/>
      <c r="E8" s="39" t="s">
        <v>33</v>
      </c>
      <c r="F8" s="41" t="s">
        <v>39</v>
      </c>
      <c r="G8" s="37"/>
      <c r="H8" s="37"/>
      <c r="I8" s="37"/>
    </row>
    <row r="9" spans="1:9">
      <c r="A9" s="43"/>
      <c r="B9" s="44"/>
      <c r="C9" s="45"/>
      <c r="D9" s="46"/>
      <c r="E9" s="47"/>
      <c r="F9" s="46"/>
      <c r="G9" s="46"/>
      <c r="H9" s="46"/>
      <c r="I9" s="46"/>
    </row>
    <row r="10" spans="1:9">
      <c r="A10" s="40" t="s">
        <v>40</v>
      </c>
      <c r="B10" s="42" t="s">
        <v>13</v>
      </c>
      <c r="C10" s="41">
        <v>42644</v>
      </c>
      <c r="D10" s="41"/>
      <c r="E10" s="39" t="s">
        <v>33</v>
      </c>
      <c r="F10" s="41" t="s">
        <v>41</v>
      </c>
      <c r="G10" s="41" t="s">
        <v>42</v>
      </c>
      <c r="H10" s="37"/>
      <c r="I10" s="37"/>
    </row>
    <row r="11" spans="1:9">
      <c r="A11" s="43"/>
      <c r="B11" s="48"/>
      <c r="C11" s="46"/>
      <c r="D11" s="46"/>
      <c r="E11" s="47"/>
      <c r="F11" s="46"/>
      <c r="G11" s="46"/>
      <c r="H11" s="46"/>
      <c r="I11" s="46"/>
    </row>
    <row r="12" spans="1:9">
      <c r="A12" s="40" t="s">
        <v>43</v>
      </c>
      <c r="B12" s="42" t="s">
        <v>44</v>
      </c>
      <c r="C12" s="41">
        <v>42857</v>
      </c>
      <c r="D12" s="37"/>
      <c r="E12" s="39" t="s">
        <v>33</v>
      </c>
      <c r="F12" s="37"/>
      <c r="G12" s="37" t="s">
        <v>45</v>
      </c>
      <c r="H12" s="37"/>
      <c r="I12" s="37"/>
    </row>
    <row r="13" spans="1:9">
      <c r="A13" s="40" t="s">
        <v>46</v>
      </c>
      <c r="B13" s="42" t="s">
        <v>15</v>
      </c>
      <c r="C13" s="41">
        <v>42887</v>
      </c>
      <c r="D13" s="37"/>
      <c r="E13" s="39" t="s">
        <v>33</v>
      </c>
      <c r="F13" s="37"/>
      <c r="G13" s="37" t="s">
        <v>47</v>
      </c>
      <c r="H13" s="37"/>
      <c r="I13" s="37"/>
    </row>
    <row r="14" spans="1:9">
      <c r="A14" s="40" t="s">
        <v>48</v>
      </c>
      <c r="B14" s="42" t="s">
        <v>16</v>
      </c>
      <c r="C14" s="41">
        <v>42948</v>
      </c>
      <c r="D14" s="37"/>
      <c r="E14" s="39" t="s">
        <v>33</v>
      </c>
      <c r="F14" s="37"/>
      <c r="G14" s="37" t="s">
        <v>49</v>
      </c>
      <c r="H14" s="37"/>
      <c r="I14" s="37"/>
    </row>
    <row r="15" spans="1:9">
      <c r="A15" s="40" t="s">
        <v>50</v>
      </c>
      <c r="B15" s="42" t="s">
        <v>51</v>
      </c>
      <c r="C15" s="41">
        <v>43282</v>
      </c>
      <c r="D15" s="37"/>
      <c r="E15" s="39" t="s">
        <v>33</v>
      </c>
      <c r="F15" s="37"/>
      <c r="G15" s="37"/>
      <c r="H15" s="37" t="s">
        <v>52</v>
      </c>
      <c r="I15" s="37"/>
    </row>
    <row r="16" spans="1:9">
      <c r="A16" s="40" t="s">
        <v>53</v>
      </c>
      <c r="B16" s="42" t="s">
        <v>54</v>
      </c>
      <c r="C16" s="41">
        <v>43313</v>
      </c>
      <c r="D16" s="37"/>
      <c r="E16" s="39" t="s">
        <v>33</v>
      </c>
      <c r="F16" s="37"/>
      <c r="G16" s="37"/>
      <c r="H16" s="37" t="s">
        <v>55</v>
      </c>
      <c r="I16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synthèse</vt:lpstr>
      <vt:lpstr>planning congés 2018</vt:lpstr>
      <vt:lpstr>planning congés mars 17</vt:lpstr>
      <vt:lpstr>planning congés 2019 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Tanoh AHONON</dc:creator>
  <cp:lastModifiedBy>Tanoh AHONON</cp:lastModifiedBy>
  <cp:lastPrinted>2018-09-13T12:08:39Z</cp:lastPrinted>
  <dcterms:created xsi:type="dcterms:W3CDTF">2017-11-06T15:58:57Z</dcterms:created>
  <dcterms:modified xsi:type="dcterms:W3CDTF">2018-09-27T11:19:10Z</dcterms:modified>
</cp:coreProperties>
</file>